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360" windowWidth="19440" windowHeight="9150" tabRatio="785" firstSheet="5" activeTab="5"/>
  </bookViews>
  <sheets>
    <sheet name="SEGUI IND" sheetId="3" state="hidden" r:id="rId1"/>
    <sheet name="SEGUI IND SECTOR" sheetId="5" state="hidden" r:id="rId2"/>
    <sheet name="SEGUI IND OBJETIVO" sheetId="4" state="hidden" r:id="rId3"/>
    <sheet name="PLAN INDICATIVO ORIGINAL " sheetId="1" state="hidden" r:id="rId4"/>
    <sheet name="PLAN INDICATIVO PUBLICAR" sheetId="6" state="hidden" r:id="rId5"/>
    <sheet name="PLAN INDICATIVO" sheetId="7" r:id="rId6"/>
    <sheet name="BATERIA DE INDICADORES" sheetId="2" state="hidden" r:id="rId7"/>
    <sheet name="Modificaciones PI" sheetId="10" r:id="rId8"/>
    <sheet name="CÓDIGOS" sheetId="8" r:id="rId9"/>
  </sheets>
  <externalReferences>
    <externalReference r:id="rId10"/>
  </externalReferences>
  <definedNames>
    <definedName name="_xlnm._FilterDatabase" localSheetId="6" hidden="1">'BATERIA DE INDICADORES'!$A$3:$BM$246</definedName>
    <definedName name="_xlnm._FilterDatabase" localSheetId="7" hidden="1">'Modificaciones PI'!$A$17:$P$38</definedName>
    <definedName name="_xlnm._FilterDatabase" localSheetId="5" hidden="1">'PLAN INDICATIVO'!$B$8:$P$318</definedName>
    <definedName name="_xlnm._FilterDatabase" localSheetId="3" hidden="1">'PLAN INDICATIVO ORIGINAL '!$B$9:$P$9</definedName>
    <definedName name="_xlnm._FilterDatabase" localSheetId="4" hidden="1">'PLAN INDICATIVO PUBLICAR'!$B$9:$P$9</definedName>
    <definedName name="_xlnm._FilterDatabase" localSheetId="0" hidden="1">'SEGUI IND'!$A$4:$L$45</definedName>
    <definedName name="_xlnm._FilterDatabase" localSheetId="2" hidden="1">'SEGUI IND OBJETIVO'!$A$4:$K$45</definedName>
    <definedName name="_xlnm._FilterDatabase" localSheetId="1" hidden="1">'SEGUI IND SECTOR'!$B$4:$J$45</definedName>
    <definedName name="_xlnm.Print_Area" localSheetId="8">CÓDIGOS!$A$1:$D$313</definedName>
    <definedName name="depende">[1]listas!$BD$2:$BD$31</definedName>
    <definedName name="item">#REF!</definedName>
  </definedNames>
  <calcPr calcId="144525"/>
</workbook>
</file>

<file path=xl/calcChain.xml><?xml version="1.0" encoding="utf-8"?>
<calcChain xmlns="http://schemas.openxmlformats.org/spreadsheetml/2006/main">
  <c r="H11" i="10" l="1"/>
  <c r="H10" i="10"/>
  <c r="H9" i="10"/>
  <c r="H8" i="10"/>
  <c r="H12" i="10" l="1"/>
  <c r="L79" i="7"/>
  <c r="L15" i="7"/>
  <c r="L24" i="7"/>
  <c r="L230" i="7" l="1"/>
  <c r="L229" i="7"/>
  <c r="O229" i="7" s="1"/>
  <c r="L112" i="7"/>
  <c r="L42" i="7" l="1"/>
  <c r="L85" i="7"/>
  <c r="L228" i="7" l="1"/>
  <c r="L74" i="7"/>
  <c r="L141" i="7" l="1"/>
  <c r="O141" i="7" s="1"/>
  <c r="L95" i="7" l="1"/>
  <c r="L12" i="7"/>
  <c r="O5" i="7"/>
  <c r="N5" i="7"/>
  <c r="M5" i="7"/>
  <c r="L5" i="7"/>
  <c r="K5" i="7"/>
  <c r="J5" i="7"/>
  <c r="I5" i="7"/>
  <c r="H5" i="7"/>
  <c r="G5" i="7"/>
  <c r="B5" i="7"/>
  <c r="L234" i="7" l="1"/>
  <c r="L233" i="7"/>
  <c r="L196" i="7" l="1"/>
  <c r="L292" i="7" l="1"/>
  <c r="O292" i="7" s="1"/>
  <c r="L108" i="7" l="1"/>
  <c r="L147" i="7" l="1"/>
  <c r="L146" i="7"/>
  <c r="L131" i="7"/>
  <c r="N131" i="7" s="1"/>
  <c r="L245" i="7"/>
  <c r="O245" i="7" s="1"/>
  <c r="L244" i="7"/>
  <c r="O244" i="7" s="1"/>
  <c r="O49" i="7"/>
  <c r="L317" i="7" l="1"/>
  <c r="O317" i="7" s="1"/>
  <c r="L316" i="7"/>
  <c r="O316" i="7" s="1"/>
  <c r="L315" i="7"/>
  <c r="O315" i="7" s="1"/>
  <c r="L314" i="7"/>
  <c r="O314" i="7" s="1"/>
  <c r="O313" i="7"/>
  <c r="L312" i="7"/>
  <c r="O312" i="7" s="1"/>
  <c r="L311" i="7"/>
  <c r="O311" i="7" s="1"/>
  <c r="O310" i="7"/>
  <c r="L309" i="7"/>
  <c r="O309" i="7" s="1"/>
  <c r="O308" i="7"/>
  <c r="L307" i="7"/>
  <c r="O307" i="7" s="1"/>
  <c r="L306" i="7"/>
  <c r="O306" i="7" s="1"/>
  <c r="L305" i="7"/>
  <c r="O305" i="7" s="1"/>
  <c r="L304" i="7"/>
  <c r="O304" i="7" s="1"/>
  <c r="L303" i="7"/>
  <c r="O303" i="7" s="1"/>
  <c r="L302" i="7"/>
  <c r="O302" i="7" s="1"/>
  <c r="L301" i="7"/>
  <c r="O301" i="7" s="1"/>
  <c r="L300" i="7"/>
  <c r="O300" i="7" s="1"/>
  <c r="L299" i="7"/>
  <c r="O299" i="7" s="1"/>
  <c r="O298" i="7"/>
  <c r="L297" i="7"/>
  <c r="O297" i="7" s="1"/>
  <c r="L296" i="7"/>
  <c r="O296" i="7" s="1"/>
  <c r="L295" i="7"/>
  <c r="O295" i="7" s="1"/>
  <c r="L294" i="7"/>
  <c r="O294" i="7" s="1"/>
  <c r="L291" i="7"/>
  <c r="O291" i="7" s="1"/>
  <c r="L290" i="7"/>
  <c r="O290" i="7" s="1"/>
  <c r="L289" i="7"/>
  <c r="O289" i="7" s="1"/>
  <c r="O288" i="7"/>
  <c r="L287" i="7"/>
  <c r="O287" i="7" s="1"/>
  <c r="L286" i="7"/>
  <c r="O286" i="7" s="1"/>
  <c r="L285" i="7"/>
  <c r="O285" i="7" s="1"/>
  <c r="L284" i="7"/>
  <c r="O284" i="7" s="1"/>
  <c r="L283" i="7"/>
  <c r="O283" i="7" s="1"/>
  <c r="L282" i="7"/>
  <c r="O282" i="7" s="1"/>
  <c r="L281" i="7"/>
  <c r="O281" i="7" s="1"/>
  <c r="L280" i="7"/>
  <c r="O280" i="7" s="1"/>
  <c r="L279" i="7"/>
  <c r="O279" i="7" s="1"/>
  <c r="O278" i="7"/>
  <c r="L277" i="7"/>
  <c r="O277" i="7" s="1"/>
  <c r="L276" i="7"/>
  <c r="O276" i="7" s="1"/>
  <c r="L275" i="7"/>
  <c r="O275" i="7" s="1"/>
  <c r="L274" i="7"/>
  <c r="O274" i="7" s="1"/>
  <c r="L270" i="7"/>
  <c r="O270" i="7" s="1"/>
  <c r="L269" i="7"/>
  <c r="O269" i="7" s="1"/>
  <c r="O268" i="7"/>
  <c r="L267" i="7"/>
  <c r="O267" i="7" s="1"/>
  <c r="L266" i="7"/>
  <c r="O266" i="7" s="1"/>
  <c r="O265" i="7"/>
  <c r="O264" i="7"/>
  <c r="L263" i="7"/>
  <c r="O263" i="7" s="1"/>
  <c r="L262" i="7"/>
  <c r="O262" i="7" s="1"/>
  <c r="O261" i="7"/>
  <c r="L260" i="7"/>
  <c r="O260" i="7" s="1"/>
  <c r="L259" i="7"/>
  <c r="O259" i="7" s="1"/>
  <c r="L258" i="7"/>
  <c r="O258" i="7" s="1"/>
  <c r="L257" i="7"/>
  <c r="O257" i="7" s="1"/>
  <c r="L256" i="7"/>
  <c r="O256" i="7" s="1"/>
  <c r="L252" i="7"/>
  <c r="L251" i="7"/>
  <c r="O251" i="7" s="1"/>
  <c r="L250" i="7"/>
  <c r="O250" i="7" s="1"/>
  <c r="L249" i="7"/>
  <c r="O249" i="7" s="1"/>
  <c r="L248" i="7"/>
  <c r="O248" i="7" s="1"/>
  <c r="O247" i="7"/>
  <c r="L246" i="7"/>
  <c r="O246" i="7" s="1"/>
  <c r="O243" i="7"/>
  <c r="L242" i="7"/>
  <c r="O242" i="7" s="1"/>
  <c r="L241" i="7"/>
  <c r="O241" i="7" s="1"/>
  <c r="L240" i="7"/>
  <c r="O240" i="7" s="1"/>
  <c r="L239" i="7"/>
  <c r="O239" i="7" s="1"/>
  <c r="L238" i="7"/>
  <c r="O238" i="7" s="1"/>
  <c r="L237" i="7"/>
  <c r="O237" i="7" s="1"/>
  <c r="L236" i="7"/>
  <c r="O236" i="7" s="1"/>
  <c r="L235" i="7"/>
  <c r="O235" i="7" s="1"/>
  <c r="L232" i="7"/>
  <c r="O232" i="7" s="1"/>
  <c r="O228" i="7"/>
  <c r="L227" i="7"/>
  <c r="O227" i="7" s="1"/>
  <c r="O226" i="7"/>
  <c r="L225" i="7"/>
  <c r="O225" i="7" s="1"/>
  <c r="O224" i="7"/>
  <c r="O223" i="7"/>
  <c r="O222" i="7"/>
  <c r="L221" i="7"/>
  <c r="O221" i="7" s="1"/>
  <c r="L220" i="7"/>
  <c r="O220" i="7" s="1"/>
  <c r="O219" i="7"/>
  <c r="L218" i="7"/>
  <c r="O218" i="7" s="1"/>
  <c r="L217" i="7"/>
  <c r="O217" i="7" s="1"/>
  <c r="L215" i="7"/>
  <c r="O215" i="7" s="1"/>
  <c r="L214" i="7"/>
  <c r="O214" i="7" s="1"/>
  <c r="L213" i="7"/>
  <c r="O213" i="7" s="1"/>
  <c r="L212" i="7"/>
  <c r="O212" i="7" s="1"/>
  <c r="L211" i="7"/>
  <c r="O211" i="7" s="1"/>
  <c r="L210" i="7"/>
  <c r="O210" i="7" s="1"/>
  <c r="L209" i="7"/>
  <c r="O209" i="7" s="1"/>
  <c r="L208" i="7"/>
  <c r="O208" i="7" s="1"/>
  <c r="L207" i="7"/>
  <c r="O207" i="7" s="1"/>
  <c r="O206" i="7"/>
  <c r="L205" i="7"/>
  <c r="O205" i="7" s="1"/>
  <c r="L203" i="7"/>
  <c r="L202" i="7"/>
  <c r="O202" i="7" s="1"/>
  <c r="L201" i="7"/>
  <c r="O201" i="7" s="1"/>
  <c r="L200" i="7"/>
  <c r="O200" i="7" s="1"/>
  <c r="L199" i="7"/>
  <c r="O199" i="7" s="1"/>
  <c r="O198" i="7"/>
  <c r="L197" i="7"/>
  <c r="O197" i="7" s="1"/>
  <c r="O196" i="7"/>
  <c r="L195" i="7"/>
  <c r="O195" i="7" s="1"/>
  <c r="L194" i="7"/>
  <c r="O194" i="7" s="1"/>
  <c r="L193" i="7"/>
  <c r="O193" i="7" s="1"/>
  <c r="O191" i="7"/>
  <c r="O190" i="7"/>
  <c r="O189" i="7"/>
  <c r="O187" i="7"/>
  <c r="L186" i="7"/>
  <c r="O186" i="7" s="1"/>
  <c r="O185" i="7"/>
  <c r="L184" i="7"/>
  <c r="O184" i="7" s="1"/>
  <c r="L183" i="7"/>
  <c r="O183" i="7" s="1"/>
  <c r="L182" i="7"/>
  <c r="O182" i="7" s="1"/>
  <c r="L181" i="7"/>
  <c r="O181" i="7" s="1"/>
  <c r="L180" i="7"/>
  <c r="O180" i="7" s="1"/>
  <c r="L179" i="7"/>
  <c r="O179" i="7" s="1"/>
  <c r="H178" i="7"/>
  <c r="O178" i="7" s="1"/>
  <c r="L177" i="7"/>
  <c r="O177" i="7" s="1"/>
  <c r="L173" i="7"/>
  <c r="O173" i="7" s="1"/>
  <c r="L172" i="7"/>
  <c r="O172" i="7" s="1"/>
  <c r="L171" i="7"/>
  <c r="O171" i="7" s="1"/>
  <c r="O170" i="7"/>
  <c r="L169" i="7"/>
  <c r="O169" i="7" s="1"/>
  <c r="L168" i="7"/>
  <c r="O168" i="7" s="1"/>
  <c r="L167" i="7"/>
  <c r="O167" i="7" s="1"/>
  <c r="L166" i="7"/>
  <c r="O166" i="7" s="1"/>
  <c r="L165" i="7"/>
  <c r="O165" i="7" s="1"/>
  <c r="L164" i="7"/>
  <c r="O164" i="7" s="1"/>
  <c r="L163" i="7"/>
  <c r="O163" i="7" s="1"/>
  <c r="L162" i="7"/>
  <c r="O162" i="7" s="1"/>
  <c r="L161" i="7"/>
  <c r="O161" i="7" s="1"/>
  <c r="L160" i="7"/>
  <c r="O160" i="7" s="1"/>
  <c r="L159" i="7"/>
  <c r="O159" i="7" s="1"/>
  <c r="L157" i="7"/>
  <c r="O157" i="7" s="1"/>
  <c r="L156" i="7"/>
  <c r="O156" i="7" s="1"/>
  <c r="L155" i="7"/>
  <c r="O155" i="7" s="1"/>
  <c r="L154" i="7"/>
  <c r="O154" i="7" s="1"/>
  <c r="L153" i="7"/>
  <c r="O153" i="7" s="1"/>
  <c r="L152" i="7"/>
  <c r="O152" i="7" s="1"/>
  <c r="O151" i="7"/>
  <c r="L150" i="7"/>
  <c r="O150" i="7" s="1"/>
  <c r="L149" i="7"/>
  <c r="O149" i="7" s="1"/>
  <c r="O147" i="7"/>
  <c r="O146" i="7"/>
  <c r="L145" i="7"/>
  <c r="O145" i="7" s="1"/>
  <c r="L143" i="7"/>
  <c r="O143" i="7" s="1"/>
  <c r="L142" i="7"/>
  <c r="O142" i="7" s="1"/>
  <c r="O139" i="7"/>
  <c r="O138" i="7"/>
  <c r="L137" i="7"/>
  <c r="O137" i="7" s="1"/>
  <c r="L136" i="7"/>
  <c r="O136" i="7" s="1"/>
  <c r="L135" i="7"/>
  <c r="O135" i="7" s="1"/>
  <c r="O134" i="7"/>
  <c r="O133" i="7"/>
  <c r="L132" i="7"/>
  <c r="O132" i="7" s="1"/>
  <c r="O131" i="7"/>
  <c r="L130" i="7"/>
  <c r="O130" i="7" s="1"/>
  <c r="O129" i="7"/>
  <c r="O128" i="7"/>
  <c r="L125" i="7"/>
  <c r="O125" i="7" s="1"/>
  <c r="L124" i="7"/>
  <c r="O124" i="7" s="1"/>
  <c r="L120" i="7"/>
  <c r="O120" i="7" s="1"/>
  <c r="L119" i="7"/>
  <c r="O119" i="7" s="1"/>
  <c r="O118" i="7"/>
  <c r="L117" i="7"/>
  <c r="O117" i="7" s="1"/>
  <c r="L116" i="7"/>
  <c r="O116" i="7" s="1"/>
  <c r="L115" i="7"/>
  <c r="O115" i="7" s="1"/>
  <c r="L114" i="7"/>
  <c r="O114" i="7" s="1"/>
  <c r="L113" i="7"/>
  <c r="O113" i="7" s="1"/>
  <c r="O107" i="7"/>
  <c r="L106" i="7"/>
  <c r="O106" i="7" s="1"/>
  <c r="L105" i="7"/>
  <c r="O105" i="7" s="1"/>
  <c r="L104" i="7"/>
  <c r="O104" i="7" s="1"/>
  <c r="L103" i="7"/>
  <c r="O103" i="7" s="1"/>
  <c r="L102" i="7"/>
  <c r="O102" i="7" s="1"/>
  <c r="L101" i="7"/>
  <c r="O101" i="7" s="1"/>
  <c r="L98" i="7"/>
  <c r="O98" i="7" s="1"/>
  <c r="L97" i="7"/>
  <c r="O97" i="7" s="1"/>
  <c r="L96" i="7"/>
  <c r="O96" i="7" s="1"/>
  <c r="O95" i="7"/>
  <c r="L94" i="7"/>
  <c r="O94" i="7" s="1"/>
  <c r="L90" i="7"/>
  <c r="O90" i="7" s="1"/>
  <c r="O89" i="7"/>
  <c r="L88" i="7"/>
  <c r="O88" i="7" s="1"/>
  <c r="O87" i="7"/>
  <c r="O86" i="7"/>
  <c r="L84" i="7"/>
  <c r="O84" i="7" s="1"/>
  <c r="O83" i="7"/>
  <c r="L82" i="7"/>
  <c r="O82" i="7" s="1"/>
  <c r="L81" i="7"/>
  <c r="O81" i="7" s="1"/>
  <c r="L80" i="7"/>
  <c r="O80" i="7" s="1"/>
  <c r="O79" i="7"/>
  <c r="L78" i="7"/>
  <c r="O78" i="7" s="1"/>
  <c r="O77" i="7"/>
  <c r="L76" i="7"/>
  <c r="O76" i="7" s="1"/>
  <c r="L75" i="7"/>
  <c r="O75" i="7" s="1"/>
  <c r="O74" i="7"/>
  <c r="O73" i="7"/>
  <c r="L72" i="7"/>
  <c r="O72" i="7" s="1"/>
  <c r="O71" i="7"/>
  <c r="L70" i="7"/>
  <c r="O70" i="7" s="1"/>
  <c r="L69" i="7"/>
  <c r="O69" i="7" s="1"/>
  <c r="L68" i="7"/>
  <c r="O68" i="7" s="1"/>
  <c r="L67" i="7"/>
  <c r="O67" i="7" s="1"/>
  <c r="L66" i="7"/>
  <c r="O66" i="7" s="1"/>
  <c r="L65" i="7"/>
  <c r="O65" i="7" s="1"/>
  <c r="L64" i="7"/>
  <c r="O64" i="7" s="1"/>
  <c r="L63" i="7"/>
  <c r="O63" i="7" s="1"/>
  <c r="L62" i="7"/>
  <c r="O62" i="7" s="1"/>
  <c r="L61" i="7"/>
  <c r="O61" i="7" s="1"/>
  <c r="L60" i="7"/>
  <c r="O60" i="7" s="1"/>
  <c r="L59" i="7"/>
  <c r="O59" i="7" s="1"/>
  <c r="L58" i="7"/>
  <c r="O58" i="7" s="1"/>
  <c r="L57" i="7"/>
  <c r="O57" i="7" s="1"/>
  <c r="L56" i="7"/>
  <c r="O56" i="7" s="1"/>
  <c r="L55" i="7"/>
  <c r="O55" i="7" s="1"/>
  <c r="L52" i="7"/>
  <c r="O52" i="7" s="1"/>
  <c r="L51" i="7"/>
  <c r="L50" i="7"/>
  <c r="O50" i="7" s="1"/>
  <c r="L48" i="7"/>
  <c r="O48" i="7" s="1"/>
  <c r="O47" i="7"/>
  <c r="L46" i="7"/>
  <c r="O46" i="7" s="1"/>
  <c r="L45" i="7"/>
  <c r="O45" i="7" s="1"/>
  <c r="O44" i="7"/>
  <c r="L43" i="7"/>
  <c r="O43" i="7" s="1"/>
  <c r="O42" i="7"/>
  <c r="L41" i="7"/>
  <c r="O41" i="7" s="1"/>
  <c r="L40" i="7"/>
  <c r="O40" i="7" s="1"/>
  <c r="O39" i="7"/>
  <c r="L38" i="7"/>
  <c r="O38" i="7" s="1"/>
  <c r="O37" i="7"/>
  <c r="L36" i="7"/>
  <c r="O36" i="7" s="1"/>
  <c r="O35" i="7"/>
  <c r="L34" i="7"/>
  <c r="O34" i="7" s="1"/>
  <c r="L33" i="7"/>
  <c r="O33" i="7" s="1"/>
  <c r="L32" i="7"/>
  <c r="O32" i="7" s="1"/>
  <c r="G32" i="7"/>
  <c r="O28" i="7"/>
  <c r="L27" i="7"/>
  <c r="O27" i="7" s="1"/>
  <c r="L26" i="7"/>
  <c r="O26" i="7" s="1"/>
  <c r="O25" i="7"/>
  <c r="O24" i="7"/>
  <c r="O23" i="7"/>
  <c r="O22" i="7"/>
  <c r="O21" i="7"/>
  <c r="L20" i="7"/>
  <c r="O20" i="7" s="1"/>
  <c r="L19" i="7"/>
  <c r="O19" i="7" s="1"/>
  <c r="L18" i="7"/>
  <c r="O18" i="7" s="1"/>
  <c r="L17" i="7"/>
  <c r="O17" i="7" s="1"/>
  <c r="O16" i="7"/>
  <c r="L14" i="7"/>
  <c r="O14" i="7" s="1"/>
  <c r="L13" i="7"/>
  <c r="O13" i="7" s="1"/>
  <c r="O12" i="7"/>
  <c r="D312" i="6" l="1"/>
  <c r="L311" i="6" l="1"/>
  <c r="O311" i="6" s="1"/>
  <c r="L310" i="6"/>
  <c r="O310" i="6" s="1"/>
  <c r="L309" i="6"/>
  <c r="O309" i="6" s="1"/>
  <c r="L308" i="6"/>
  <c r="O308" i="6" s="1"/>
  <c r="O307" i="6"/>
  <c r="L306" i="6"/>
  <c r="O306" i="6" s="1"/>
  <c r="L305" i="6"/>
  <c r="O305" i="6" s="1"/>
  <c r="L304" i="6"/>
  <c r="O304" i="6" s="1"/>
  <c r="L303" i="6"/>
  <c r="O303" i="6" s="1"/>
  <c r="O302" i="6"/>
  <c r="L301" i="6"/>
  <c r="O301" i="6" s="1"/>
  <c r="L300" i="6"/>
  <c r="O300" i="6" s="1"/>
  <c r="L299" i="6"/>
  <c r="O299" i="6" s="1"/>
  <c r="L298" i="6"/>
  <c r="O298" i="6" s="1"/>
  <c r="L297" i="6"/>
  <c r="O297" i="6" s="1"/>
  <c r="L296" i="6"/>
  <c r="O296" i="6" s="1"/>
  <c r="L295" i="6"/>
  <c r="O295" i="6" s="1"/>
  <c r="L294" i="6"/>
  <c r="O294" i="6" s="1"/>
  <c r="L293" i="6"/>
  <c r="O293" i="6" s="1"/>
  <c r="O292" i="6"/>
  <c r="L291" i="6"/>
  <c r="O291" i="6" s="1"/>
  <c r="L290" i="6"/>
  <c r="O290" i="6" s="1"/>
  <c r="L289" i="6"/>
  <c r="O289" i="6" s="1"/>
  <c r="L288" i="6"/>
  <c r="O288" i="6" s="1"/>
  <c r="L287" i="6"/>
  <c r="O287" i="6" s="1"/>
  <c r="L286" i="6"/>
  <c r="O286" i="6" s="1"/>
  <c r="L285" i="6"/>
  <c r="O285" i="6" s="1"/>
  <c r="L284" i="6"/>
  <c r="O284" i="6" s="1"/>
  <c r="O283" i="6"/>
  <c r="L282" i="6"/>
  <c r="O282" i="6" s="1"/>
  <c r="L281" i="6"/>
  <c r="O281" i="6" s="1"/>
  <c r="L280" i="6"/>
  <c r="O280" i="6" s="1"/>
  <c r="L279" i="6"/>
  <c r="O279" i="6" s="1"/>
  <c r="L278" i="6"/>
  <c r="O278" i="6" s="1"/>
  <c r="L277" i="6"/>
  <c r="O277" i="6" s="1"/>
  <c r="L276" i="6"/>
  <c r="O276" i="6" s="1"/>
  <c r="L275" i="6"/>
  <c r="O275" i="6" s="1"/>
  <c r="L274" i="6"/>
  <c r="O274" i="6" s="1"/>
  <c r="O273" i="6"/>
  <c r="L272" i="6"/>
  <c r="O272" i="6" s="1"/>
  <c r="L271" i="6"/>
  <c r="O271" i="6" s="1"/>
  <c r="L270" i="6"/>
  <c r="O270" i="6" s="1"/>
  <c r="L269" i="6"/>
  <c r="O269" i="6" s="1"/>
  <c r="L265" i="6"/>
  <c r="O265" i="6" s="1"/>
  <c r="L264" i="6"/>
  <c r="O264" i="6" s="1"/>
  <c r="O263" i="6"/>
  <c r="L262" i="6"/>
  <c r="O262" i="6" s="1"/>
  <c r="L261" i="6"/>
  <c r="O261" i="6" s="1"/>
  <c r="O260" i="6"/>
  <c r="O259" i="6"/>
  <c r="L258" i="6"/>
  <c r="O258" i="6" s="1"/>
  <c r="L257" i="6"/>
  <c r="O257" i="6" s="1"/>
  <c r="O256" i="6"/>
  <c r="L255" i="6"/>
  <c r="O255" i="6" s="1"/>
  <c r="L254" i="6"/>
  <c r="O254" i="6" s="1"/>
  <c r="L253" i="6"/>
  <c r="O253" i="6" s="1"/>
  <c r="L252" i="6"/>
  <c r="O252" i="6" s="1"/>
  <c r="L251" i="6"/>
  <c r="O251" i="6" s="1"/>
  <c r="L247" i="6"/>
  <c r="L246" i="6"/>
  <c r="O246" i="6" s="1"/>
  <c r="L245" i="6"/>
  <c r="O245" i="6" s="1"/>
  <c r="L244" i="6"/>
  <c r="O244" i="6" s="1"/>
  <c r="L243" i="6"/>
  <c r="O243" i="6" s="1"/>
  <c r="L242" i="6"/>
  <c r="O242" i="6" s="1"/>
  <c r="L241" i="6"/>
  <c r="O241" i="6" s="1"/>
  <c r="L240" i="6"/>
  <c r="O240" i="6" s="1"/>
  <c r="L239" i="6"/>
  <c r="O239" i="6" s="1"/>
  <c r="O238" i="6"/>
  <c r="L237" i="6"/>
  <c r="O237" i="6" s="1"/>
  <c r="L236" i="6"/>
  <c r="O236" i="6" s="1"/>
  <c r="L235" i="6"/>
  <c r="O235" i="6" s="1"/>
  <c r="L234" i="6"/>
  <c r="O234" i="6" s="1"/>
  <c r="L233" i="6"/>
  <c r="O233" i="6" s="1"/>
  <c r="L232" i="6"/>
  <c r="O232" i="6" s="1"/>
  <c r="L231" i="6"/>
  <c r="O231" i="6" s="1"/>
  <c r="L230" i="6"/>
  <c r="O230" i="6" s="1"/>
  <c r="L229" i="6"/>
  <c r="O229" i="6" s="1"/>
  <c r="L228" i="6"/>
  <c r="O228" i="6" s="1"/>
  <c r="L226" i="6"/>
  <c r="O226" i="6" s="1"/>
  <c r="L225" i="6"/>
  <c r="O225" i="6" s="1"/>
  <c r="O224" i="6"/>
  <c r="L223" i="6"/>
  <c r="O223" i="6" s="1"/>
  <c r="O222" i="6"/>
  <c r="O221" i="6"/>
  <c r="O220" i="6"/>
  <c r="L219" i="6"/>
  <c r="O219" i="6" s="1"/>
  <c r="L218" i="6"/>
  <c r="O218" i="6" s="1"/>
  <c r="O217" i="6"/>
  <c r="L216" i="6"/>
  <c r="O216" i="6" s="1"/>
  <c r="L215" i="6"/>
  <c r="O215" i="6" s="1"/>
  <c r="J214" i="6"/>
  <c r="L213" i="6"/>
  <c r="O213" i="6" s="1"/>
  <c r="L212" i="6"/>
  <c r="O212" i="6" s="1"/>
  <c r="L211" i="6"/>
  <c r="O211" i="6" s="1"/>
  <c r="L210" i="6"/>
  <c r="O210" i="6" s="1"/>
  <c r="L209" i="6"/>
  <c r="O209" i="6" s="1"/>
  <c r="L208" i="6"/>
  <c r="O208" i="6" s="1"/>
  <c r="L207" i="6"/>
  <c r="O207" i="6" s="1"/>
  <c r="O206" i="6"/>
  <c r="L206" i="6"/>
  <c r="L205" i="6"/>
  <c r="O205" i="6" s="1"/>
  <c r="O204" i="6"/>
  <c r="L203" i="6"/>
  <c r="O203" i="6" s="1"/>
  <c r="L201" i="6"/>
  <c r="L200" i="6"/>
  <c r="O200" i="6" s="1"/>
  <c r="L199" i="6"/>
  <c r="O199" i="6" s="1"/>
  <c r="L198" i="6"/>
  <c r="O198" i="6" s="1"/>
  <c r="L197" i="6"/>
  <c r="O197" i="6" s="1"/>
  <c r="O196" i="6"/>
  <c r="L195" i="6"/>
  <c r="O195" i="6" s="1"/>
  <c r="L194" i="6"/>
  <c r="O194" i="6" s="1"/>
  <c r="L193" i="6"/>
  <c r="O193" i="6" s="1"/>
  <c r="L192" i="6"/>
  <c r="O192" i="6" s="1"/>
  <c r="L191" i="6"/>
  <c r="O191" i="6" s="1"/>
  <c r="L190" i="6"/>
  <c r="O190" i="6" s="1"/>
  <c r="O188" i="6"/>
  <c r="O187" i="6"/>
  <c r="L186" i="6"/>
  <c r="O186" i="6" s="1"/>
  <c r="O185" i="6"/>
  <c r="O183" i="6"/>
  <c r="L182" i="6"/>
  <c r="O182" i="6" s="1"/>
  <c r="O181" i="6"/>
  <c r="L180" i="6"/>
  <c r="O180" i="6" s="1"/>
  <c r="L179" i="6"/>
  <c r="O179" i="6" s="1"/>
  <c r="L178" i="6"/>
  <c r="O178" i="6" s="1"/>
  <c r="L177" i="6"/>
  <c r="O177" i="6" s="1"/>
  <c r="L176" i="6"/>
  <c r="O176" i="6" s="1"/>
  <c r="L175" i="6"/>
  <c r="O175" i="6" s="1"/>
  <c r="H174" i="6"/>
  <c r="L174" i="6" s="1"/>
  <c r="O174" i="6" s="1"/>
  <c r="L173" i="6"/>
  <c r="O173" i="6" s="1"/>
  <c r="L169" i="6"/>
  <c r="O169" i="6" s="1"/>
  <c r="L168" i="6"/>
  <c r="O168" i="6" s="1"/>
  <c r="L167" i="6"/>
  <c r="O167" i="6" s="1"/>
  <c r="O166" i="6"/>
  <c r="L165" i="6"/>
  <c r="O165" i="6" s="1"/>
  <c r="L164" i="6"/>
  <c r="O164" i="6" s="1"/>
  <c r="L163" i="6"/>
  <c r="O163" i="6" s="1"/>
  <c r="L162" i="6"/>
  <c r="O162" i="6" s="1"/>
  <c r="L161" i="6"/>
  <c r="O161" i="6" s="1"/>
  <c r="L160" i="6"/>
  <c r="O160" i="6" s="1"/>
  <c r="L159" i="6"/>
  <c r="O159" i="6" s="1"/>
  <c r="L158" i="6"/>
  <c r="O158" i="6" s="1"/>
  <c r="L157" i="6"/>
  <c r="O157" i="6" s="1"/>
  <c r="L156" i="6"/>
  <c r="O156" i="6" s="1"/>
  <c r="L155" i="6"/>
  <c r="O155" i="6" s="1"/>
  <c r="L153" i="6"/>
  <c r="O153" i="6" s="1"/>
  <c r="L152" i="6"/>
  <c r="O152" i="6" s="1"/>
  <c r="L151" i="6"/>
  <c r="O151" i="6" s="1"/>
  <c r="L150" i="6"/>
  <c r="O150" i="6" s="1"/>
  <c r="L149" i="6"/>
  <c r="O149" i="6" s="1"/>
  <c r="L148" i="6"/>
  <c r="O148" i="6" s="1"/>
  <c r="O147" i="6"/>
  <c r="L146" i="6"/>
  <c r="O146" i="6" s="1"/>
  <c r="L145" i="6"/>
  <c r="O145" i="6" s="1"/>
  <c r="L143" i="6"/>
  <c r="O143" i="6" s="1"/>
  <c r="L142" i="6"/>
  <c r="O142" i="6" s="1"/>
  <c r="L141" i="6"/>
  <c r="O141" i="6" s="1"/>
  <c r="L140" i="6"/>
  <c r="O140" i="6" s="1"/>
  <c r="L139" i="6"/>
  <c r="O139" i="6" s="1"/>
  <c r="L138" i="6"/>
  <c r="O138" i="6" s="1"/>
  <c r="O137" i="6"/>
  <c r="O136" i="6"/>
  <c r="L135" i="6"/>
  <c r="O135" i="6" s="1"/>
  <c r="L134" i="6"/>
  <c r="O134" i="6" s="1"/>
  <c r="L133" i="6"/>
  <c r="O133" i="6" s="1"/>
  <c r="O132" i="6"/>
  <c r="O131" i="6"/>
  <c r="L130" i="6"/>
  <c r="O130" i="6" s="1"/>
  <c r="O129" i="6"/>
  <c r="L128" i="6"/>
  <c r="O128" i="6" s="1"/>
  <c r="O127" i="6"/>
  <c r="O126" i="6"/>
  <c r="L123" i="6"/>
  <c r="O123" i="6" s="1"/>
  <c r="L122" i="6"/>
  <c r="O122" i="6" s="1"/>
  <c r="L118" i="6"/>
  <c r="O118" i="6" s="1"/>
  <c r="L117" i="6"/>
  <c r="O117" i="6" s="1"/>
  <c r="O116" i="6"/>
  <c r="L115" i="6"/>
  <c r="O115" i="6" s="1"/>
  <c r="L114" i="6"/>
  <c r="O114" i="6" s="1"/>
  <c r="L113" i="6"/>
  <c r="O113" i="6" s="1"/>
  <c r="L112" i="6"/>
  <c r="O112" i="6" s="1"/>
  <c r="L111" i="6"/>
  <c r="O111" i="6" s="1"/>
  <c r="O107" i="6"/>
  <c r="L106" i="6"/>
  <c r="O106" i="6" s="1"/>
  <c r="L105" i="6"/>
  <c r="O105" i="6" s="1"/>
  <c r="L104" i="6"/>
  <c r="O104" i="6" s="1"/>
  <c r="L103" i="6"/>
  <c r="O103" i="6" s="1"/>
  <c r="L102" i="6"/>
  <c r="O102" i="6" s="1"/>
  <c r="L101" i="6"/>
  <c r="O101" i="6" s="1"/>
  <c r="L97" i="6"/>
  <c r="O97" i="6" s="1"/>
  <c r="L96" i="6"/>
  <c r="O96" i="6" s="1"/>
  <c r="L95" i="6"/>
  <c r="O95" i="6" s="1"/>
  <c r="L94" i="6"/>
  <c r="O94" i="6" s="1"/>
  <c r="L93" i="6"/>
  <c r="O93" i="6" s="1"/>
  <c r="L89" i="6"/>
  <c r="O89" i="6" s="1"/>
  <c r="O88" i="6"/>
  <c r="L87" i="6"/>
  <c r="O87" i="6" s="1"/>
  <c r="O86" i="6"/>
  <c r="O85" i="6"/>
  <c r="L84" i="6"/>
  <c r="O84" i="6" s="1"/>
  <c r="O83" i="6"/>
  <c r="L82" i="6"/>
  <c r="O82" i="6" s="1"/>
  <c r="L81" i="6"/>
  <c r="O81" i="6" s="1"/>
  <c r="L80" i="6"/>
  <c r="O80" i="6" s="1"/>
  <c r="O79" i="6"/>
  <c r="L78" i="6"/>
  <c r="O78" i="6" s="1"/>
  <c r="O77" i="6"/>
  <c r="L76" i="6"/>
  <c r="O76" i="6" s="1"/>
  <c r="L75" i="6"/>
  <c r="O75" i="6" s="1"/>
  <c r="L74" i="6"/>
  <c r="O74" i="6" s="1"/>
  <c r="O73" i="6"/>
  <c r="L72" i="6"/>
  <c r="O72" i="6" s="1"/>
  <c r="O71" i="6"/>
  <c r="L70" i="6"/>
  <c r="O70" i="6" s="1"/>
  <c r="L69" i="6"/>
  <c r="O69" i="6" s="1"/>
  <c r="L68" i="6"/>
  <c r="O68" i="6" s="1"/>
  <c r="L67" i="6"/>
  <c r="O67" i="6" s="1"/>
  <c r="L66" i="6"/>
  <c r="O66" i="6" s="1"/>
  <c r="L65" i="6"/>
  <c r="O65" i="6" s="1"/>
  <c r="L64" i="6"/>
  <c r="O64" i="6" s="1"/>
  <c r="L63" i="6"/>
  <c r="O63" i="6" s="1"/>
  <c r="L62" i="6"/>
  <c r="O62" i="6" s="1"/>
  <c r="L61" i="6"/>
  <c r="O61" i="6" s="1"/>
  <c r="L60" i="6"/>
  <c r="O60" i="6" s="1"/>
  <c r="L59" i="6"/>
  <c r="O59" i="6" s="1"/>
  <c r="L58" i="6"/>
  <c r="O58" i="6" s="1"/>
  <c r="L57" i="6"/>
  <c r="O57" i="6" s="1"/>
  <c r="L56" i="6"/>
  <c r="O56" i="6" s="1"/>
  <c r="L55" i="6"/>
  <c r="O55" i="6" s="1"/>
  <c r="L52" i="6"/>
  <c r="O52" i="6" s="1"/>
  <c r="L51" i="6"/>
  <c r="L50" i="6"/>
  <c r="O50" i="6" s="1"/>
  <c r="L49" i="6"/>
  <c r="O49" i="6" s="1"/>
  <c r="O48" i="6"/>
  <c r="L47" i="6"/>
  <c r="O47" i="6" s="1"/>
  <c r="L46" i="6"/>
  <c r="O46" i="6" s="1"/>
  <c r="O45" i="6"/>
  <c r="L44" i="6"/>
  <c r="O44" i="6" s="1"/>
  <c r="O43" i="6"/>
  <c r="L42" i="6"/>
  <c r="O42" i="6" s="1"/>
  <c r="L41" i="6"/>
  <c r="O41" i="6" s="1"/>
  <c r="O40" i="6"/>
  <c r="L39" i="6"/>
  <c r="O39" i="6" s="1"/>
  <c r="O38" i="6"/>
  <c r="L37" i="6"/>
  <c r="O37" i="6" s="1"/>
  <c r="O36" i="6"/>
  <c r="L35" i="6"/>
  <c r="O35" i="6" s="1"/>
  <c r="L34" i="6"/>
  <c r="O34" i="6" s="1"/>
  <c r="L33" i="6"/>
  <c r="O33" i="6" s="1"/>
  <c r="G33" i="6"/>
  <c r="O31" i="6"/>
  <c r="L30" i="6"/>
  <c r="O30" i="6" s="1"/>
  <c r="L29" i="6"/>
  <c r="O29" i="6" s="1"/>
  <c r="O28" i="6"/>
  <c r="L27" i="6"/>
  <c r="O27" i="6" s="1"/>
  <c r="O26" i="6"/>
  <c r="O25" i="6"/>
  <c r="O24" i="6"/>
  <c r="L23" i="6"/>
  <c r="O23" i="6" s="1"/>
  <c r="L22" i="6"/>
  <c r="O22" i="6" s="1"/>
  <c r="L21" i="6"/>
  <c r="O21" i="6" s="1"/>
  <c r="L20" i="6"/>
  <c r="O20" i="6" s="1"/>
  <c r="O19" i="6"/>
  <c r="L17" i="6"/>
  <c r="O17" i="6" s="1"/>
  <c r="L16" i="6"/>
  <c r="O16" i="6" s="1"/>
  <c r="O15" i="6"/>
  <c r="O10" i="6"/>
  <c r="N10" i="6"/>
  <c r="M10" i="6"/>
  <c r="L10" i="6"/>
  <c r="K10" i="6"/>
  <c r="J10" i="6"/>
  <c r="I10" i="6"/>
  <c r="H10" i="6"/>
  <c r="G10" i="6"/>
  <c r="F10" i="6"/>
  <c r="E10" i="6"/>
  <c r="D10" i="6"/>
  <c r="B10" i="6"/>
  <c r="L273" i="1" l="1"/>
  <c r="O273" i="1" s="1"/>
  <c r="L277" i="1" l="1"/>
  <c r="F29" i="5" l="1"/>
  <c r="F18" i="5"/>
  <c r="F17" i="5"/>
  <c r="F44" i="5"/>
  <c r="F7" i="5"/>
  <c r="F45" i="5"/>
  <c r="F24" i="5"/>
  <c r="F13" i="5"/>
  <c r="F20" i="5"/>
  <c r="F41" i="5"/>
  <c r="F10" i="5"/>
  <c r="F42" i="5"/>
  <c r="F40" i="5"/>
  <c r="F14" i="5"/>
  <c r="F16" i="5"/>
  <c r="F35" i="5"/>
  <c r="F32" i="5"/>
  <c r="F27" i="5"/>
  <c r="F8" i="5"/>
  <c r="F28" i="5"/>
  <c r="F23" i="5"/>
  <c r="F22" i="5"/>
  <c r="F19" i="5"/>
  <c r="F43" i="5"/>
  <c r="F25" i="5"/>
  <c r="F37" i="5"/>
  <c r="F9" i="5"/>
  <c r="F5" i="5"/>
  <c r="F36" i="5"/>
  <c r="F26" i="5"/>
  <c r="F33" i="5"/>
  <c r="F34" i="5"/>
  <c r="F15" i="5"/>
  <c r="F11" i="5"/>
  <c r="F39" i="5"/>
  <c r="F30" i="5"/>
  <c r="F6" i="5"/>
  <c r="G18" i="4"/>
  <c r="G17" i="4"/>
  <c r="G16" i="4"/>
  <c r="G15" i="4"/>
  <c r="G45" i="4"/>
  <c r="G14" i="4"/>
  <c r="G21" i="4"/>
  <c r="G44" i="4"/>
  <c r="G32" i="4"/>
  <c r="G11" i="4"/>
  <c r="G10" i="4"/>
  <c r="G9" i="4"/>
  <c r="G8" i="4"/>
  <c r="G7" i="4"/>
  <c r="G6" i="4"/>
  <c r="G20" i="4"/>
  <c r="G19" i="4"/>
  <c r="G40" i="4"/>
  <c r="G43" i="4"/>
  <c r="G39" i="4"/>
  <c r="G38" i="4"/>
  <c r="G37" i="4"/>
  <c r="G36" i="4"/>
  <c r="G35" i="4"/>
  <c r="G34" i="4"/>
  <c r="G25" i="4"/>
  <c r="G24" i="4"/>
  <c r="G23" i="4"/>
  <c r="G42" i="4"/>
  <c r="G22" i="4"/>
  <c r="G31" i="4"/>
  <c r="G30" i="4"/>
  <c r="G5" i="4"/>
  <c r="G28" i="4"/>
  <c r="G27" i="4"/>
  <c r="G12" i="4"/>
  <c r="G41" i="4"/>
  <c r="F6" i="3" l="1"/>
  <c r="F9" i="3"/>
  <c r="F10" i="3"/>
  <c r="F12" i="3"/>
  <c r="F13" i="3"/>
  <c r="F14" i="3"/>
  <c r="F15" i="3"/>
  <c r="F16" i="3"/>
  <c r="F17" i="3"/>
  <c r="F18" i="3"/>
  <c r="F19" i="3"/>
  <c r="F20" i="3"/>
  <c r="F21" i="3"/>
  <c r="F22" i="3"/>
  <c r="F23" i="3"/>
  <c r="F24" i="3"/>
  <c r="F25" i="3"/>
  <c r="F26" i="3"/>
  <c r="F27" i="3"/>
  <c r="F28" i="3"/>
  <c r="F29" i="3"/>
  <c r="F30" i="3"/>
  <c r="F31" i="3"/>
  <c r="F32" i="3"/>
  <c r="F33" i="3"/>
  <c r="F34" i="3"/>
  <c r="F35" i="3"/>
  <c r="F36" i="3"/>
  <c r="F37" i="3"/>
  <c r="F38" i="3"/>
  <c r="F40" i="3"/>
  <c r="F41" i="3"/>
  <c r="F42" i="3"/>
  <c r="F43" i="3"/>
  <c r="F44" i="3"/>
  <c r="F45" i="3"/>
  <c r="F5" i="3"/>
  <c r="AB246" i="2"/>
  <c r="AD246" i="2" s="1"/>
  <c r="Z246" i="2"/>
  <c r="Y246" i="2"/>
  <c r="X246" i="2"/>
  <c r="W246" i="2"/>
  <c r="V246" i="2"/>
  <c r="U246" i="2"/>
  <c r="J246" i="2"/>
  <c r="H246" i="2"/>
  <c r="F246" i="2"/>
  <c r="E246" i="2"/>
  <c r="AB245" i="2"/>
  <c r="AD245" i="2" s="1"/>
  <c r="AA245" i="2"/>
  <c r="AL245" i="2" s="1"/>
  <c r="M245" i="2"/>
  <c r="L245" i="2"/>
  <c r="T245" i="2" s="1"/>
  <c r="J245" i="2"/>
  <c r="H245" i="2"/>
  <c r="F245" i="2"/>
  <c r="E245" i="2"/>
  <c r="AB244" i="2"/>
  <c r="AC244" i="2" s="1"/>
  <c r="AA244" i="2"/>
  <c r="T244" i="2"/>
  <c r="Q244" i="2"/>
  <c r="X244" i="2" s="1"/>
  <c r="P244" i="2"/>
  <c r="W244" i="2" s="1"/>
  <c r="O244" i="2"/>
  <c r="V244" i="2" s="1"/>
  <c r="N244" i="2"/>
  <c r="U244" i="2" s="1"/>
  <c r="M244" i="2"/>
  <c r="J244" i="2"/>
  <c r="H244" i="2"/>
  <c r="F244" i="2"/>
  <c r="E244" i="2"/>
  <c r="AB243" i="2"/>
  <c r="AC243" i="2" s="1"/>
  <c r="AA243" i="2"/>
  <c r="T243" i="2"/>
  <c r="Q243" i="2"/>
  <c r="X243" i="2" s="1"/>
  <c r="P243" i="2"/>
  <c r="W243" i="2" s="1"/>
  <c r="O243" i="2"/>
  <c r="V243" i="2" s="1"/>
  <c r="N243" i="2"/>
  <c r="U243" i="2" s="1"/>
  <c r="M243" i="2"/>
  <c r="J243" i="2"/>
  <c r="H243" i="2"/>
  <c r="F243" i="2"/>
  <c r="E243" i="2"/>
  <c r="AB242" i="2"/>
  <c r="AC242" i="2" s="1"/>
  <c r="AA242" i="2"/>
  <c r="B242" i="2" s="1"/>
  <c r="T242" i="2"/>
  <c r="Q242" i="2"/>
  <c r="X242" i="2" s="1"/>
  <c r="P242" i="2"/>
  <c r="W242" i="2" s="1"/>
  <c r="O242" i="2"/>
  <c r="V242" i="2" s="1"/>
  <c r="N242" i="2"/>
  <c r="U242" i="2" s="1"/>
  <c r="M242" i="2"/>
  <c r="J242" i="2"/>
  <c r="H242" i="2"/>
  <c r="F242" i="2"/>
  <c r="E242" i="2"/>
  <c r="AB241" i="2"/>
  <c r="AC241" i="2" s="1"/>
  <c r="AA241" i="2"/>
  <c r="AJ241" i="2" s="1"/>
  <c r="AQ241" i="2" s="1"/>
  <c r="M241" i="2"/>
  <c r="L241" i="2"/>
  <c r="T241" i="2" s="1"/>
  <c r="J241" i="2"/>
  <c r="H241" i="2"/>
  <c r="F241" i="2"/>
  <c r="E241" i="2"/>
  <c r="AB240" i="2"/>
  <c r="AC240" i="2" s="1"/>
  <c r="AA240" i="2"/>
  <c r="AH240" i="2" s="1"/>
  <c r="AO240" i="2" s="1"/>
  <c r="M240" i="2"/>
  <c r="L240" i="2"/>
  <c r="T240" i="2" s="1"/>
  <c r="J240" i="2"/>
  <c r="H240" i="2"/>
  <c r="F240" i="2"/>
  <c r="E240" i="2"/>
  <c r="AB239" i="2"/>
  <c r="AA239" i="2"/>
  <c r="M239" i="2"/>
  <c r="L239" i="2"/>
  <c r="J239" i="2"/>
  <c r="H239" i="2"/>
  <c r="F239" i="2"/>
  <c r="E239" i="2"/>
  <c r="AB238" i="2"/>
  <c r="AD238" i="2" s="1"/>
  <c r="AA238" i="2"/>
  <c r="AJ238" i="2" s="1"/>
  <c r="AQ238" i="2" s="1"/>
  <c r="J238" i="2"/>
  <c r="H238" i="2"/>
  <c r="F238" i="2"/>
  <c r="E238" i="2"/>
  <c r="AB237" i="2"/>
  <c r="AD237" i="2" s="1"/>
  <c r="AA237" i="2"/>
  <c r="T237" i="2"/>
  <c r="Q237" i="2"/>
  <c r="X237" i="2" s="1"/>
  <c r="P237" i="2"/>
  <c r="W237" i="2" s="1"/>
  <c r="O237" i="2"/>
  <c r="V237" i="2" s="1"/>
  <c r="N237" i="2"/>
  <c r="U237" i="2" s="1"/>
  <c r="M237" i="2"/>
  <c r="J237" i="2"/>
  <c r="H237" i="2"/>
  <c r="F237" i="2"/>
  <c r="E237" i="2"/>
  <c r="AB236" i="2"/>
  <c r="AA236" i="2"/>
  <c r="T236" i="2"/>
  <c r="Q236" i="2"/>
  <c r="X236" i="2" s="1"/>
  <c r="P236" i="2"/>
  <c r="W236" i="2" s="1"/>
  <c r="O236" i="2"/>
  <c r="V236" i="2" s="1"/>
  <c r="N236" i="2"/>
  <c r="U236" i="2" s="1"/>
  <c r="M236" i="2"/>
  <c r="J236" i="2"/>
  <c r="H236" i="2"/>
  <c r="F236" i="2"/>
  <c r="E236" i="2"/>
  <c r="AB235" i="2"/>
  <c r="AA235" i="2"/>
  <c r="T235" i="2"/>
  <c r="Q235" i="2"/>
  <c r="X235" i="2" s="1"/>
  <c r="P235" i="2"/>
  <c r="W235" i="2" s="1"/>
  <c r="O235" i="2"/>
  <c r="V235" i="2" s="1"/>
  <c r="N235" i="2"/>
  <c r="U235" i="2" s="1"/>
  <c r="M235" i="2"/>
  <c r="J235" i="2"/>
  <c r="H235" i="2"/>
  <c r="F235" i="2"/>
  <c r="E235" i="2"/>
  <c r="AB234" i="2"/>
  <c r="AD234" i="2" s="1"/>
  <c r="AA234" i="2"/>
  <c r="T234" i="2"/>
  <c r="Q234" i="2"/>
  <c r="X234" i="2" s="1"/>
  <c r="P234" i="2"/>
  <c r="W234" i="2" s="1"/>
  <c r="O234" i="2"/>
  <c r="V234" i="2" s="1"/>
  <c r="N234" i="2"/>
  <c r="U234" i="2" s="1"/>
  <c r="M234" i="2"/>
  <c r="J234" i="2"/>
  <c r="H234" i="2"/>
  <c r="F234" i="2"/>
  <c r="E234" i="2"/>
  <c r="AB233" i="2"/>
  <c r="AD233" i="2" s="1"/>
  <c r="AA233" i="2"/>
  <c r="T233" i="2"/>
  <c r="Q233" i="2"/>
  <c r="X233" i="2" s="1"/>
  <c r="P233" i="2"/>
  <c r="W233" i="2" s="1"/>
  <c r="O233" i="2"/>
  <c r="V233" i="2" s="1"/>
  <c r="N233" i="2"/>
  <c r="U233" i="2" s="1"/>
  <c r="M233" i="2"/>
  <c r="J233" i="2"/>
  <c r="H233" i="2"/>
  <c r="F233" i="2"/>
  <c r="E233" i="2"/>
  <c r="AB232" i="2"/>
  <c r="AD232" i="2" s="1"/>
  <c r="AA232" i="2"/>
  <c r="T232" i="2"/>
  <c r="Q232" i="2"/>
  <c r="X232" i="2" s="1"/>
  <c r="P232" i="2"/>
  <c r="W232" i="2" s="1"/>
  <c r="O232" i="2"/>
  <c r="V232" i="2" s="1"/>
  <c r="N232" i="2"/>
  <c r="U232" i="2" s="1"/>
  <c r="M232" i="2"/>
  <c r="J232" i="2"/>
  <c r="H232" i="2"/>
  <c r="F232" i="2"/>
  <c r="E232" i="2"/>
  <c r="AB231" i="2"/>
  <c r="AA231" i="2"/>
  <c r="T231" i="2"/>
  <c r="Q231" i="2"/>
  <c r="X231" i="2" s="1"/>
  <c r="P231" i="2"/>
  <c r="W231" i="2" s="1"/>
  <c r="O231" i="2"/>
  <c r="V231" i="2" s="1"/>
  <c r="N231" i="2"/>
  <c r="U231" i="2" s="1"/>
  <c r="M231" i="2"/>
  <c r="J231" i="2"/>
  <c r="H231" i="2"/>
  <c r="F231" i="2"/>
  <c r="E231" i="2"/>
  <c r="AB230" i="2"/>
  <c r="AD230" i="2" s="1"/>
  <c r="AA230" i="2"/>
  <c r="T230" i="2"/>
  <c r="Q230" i="2"/>
  <c r="X230" i="2" s="1"/>
  <c r="P230" i="2"/>
  <c r="W230" i="2" s="1"/>
  <c r="O230" i="2"/>
  <c r="V230" i="2" s="1"/>
  <c r="N230" i="2"/>
  <c r="U230" i="2" s="1"/>
  <c r="M230" i="2"/>
  <c r="J230" i="2"/>
  <c r="H230" i="2"/>
  <c r="F230" i="2"/>
  <c r="E230" i="2"/>
  <c r="AB229" i="2"/>
  <c r="AA229" i="2"/>
  <c r="T229" i="2"/>
  <c r="Q229" i="2"/>
  <c r="X229" i="2" s="1"/>
  <c r="P229" i="2"/>
  <c r="W229" i="2" s="1"/>
  <c r="O229" i="2"/>
  <c r="V229" i="2" s="1"/>
  <c r="N229" i="2"/>
  <c r="U229" i="2" s="1"/>
  <c r="M229" i="2"/>
  <c r="J229" i="2"/>
  <c r="H229" i="2"/>
  <c r="F229" i="2"/>
  <c r="E229" i="2"/>
  <c r="AB228" i="2"/>
  <c r="AA228" i="2"/>
  <c r="AJ228" i="2" s="1"/>
  <c r="AQ228" i="2" s="1"/>
  <c r="T228" i="2"/>
  <c r="Q228" i="2"/>
  <c r="X228" i="2" s="1"/>
  <c r="P228" i="2"/>
  <c r="W228" i="2" s="1"/>
  <c r="O228" i="2"/>
  <c r="V228" i="2" s="1"/>
  <c r="N228" i="2"/>
  <c r="U228" i="2" s="1"/>
  <c r="M228" i="2"/>
  <c r="J228" i="2"/>
  <c r="H228" i="2"/>
  <c r="F228" i="2"/>
  <c r="E228" i="2"/>
  <c r="AB227" i="2"/>
  <c r="AA227" i="2"/>
  <c r="T227" i="2"/>
  <c r="Q227" i="2"/>
  <c r="X227" i="2" s="1"/>
  <c r="P227" i="2"/>
  <c r="W227" i="2" s="1"/>
  <c r="O227" i="2"/>
  <c r="V227" i="2" s="1"/>
  <c r="N227" i="2"/>
  <c r="U227" i="2" s="1"/>
  <c r="M227" i="2"/>
  <c r="J227" i="2"/>
  <c r="H227" i="2"/>
  <c r="F227" i="2"/>
  <c r="E227" i="2"/>
  <c r="AB226" i="2"/>
  <c r="AA226" i="2"/>
  <c r="AG226" i="2" s="1"/>
  <c r="AN226" i="2" s="1"/>
  <c r="T226" i="2"/>
  <c r="Q226" i="2"/>
  <c r="X226" i="2" s="1"/>
  <c r="P226" i="2"/>
  <c r="W226" i="2" s="1"/>
  <c r="O226" i="2"/>
  <c r="V226" i="2" s="1"/>
  <c r="N226" i="2"/>
  <c r="U226" i="2" s="1"/>
  <c r="M226" i="2"/>
  <c r="J226" i="2"/>
  <c r="H226" i="2"/>
  <c r="F226" i="2"/>
  <c r="E226" i="2"/>
  <c r="AB225" i="2"/>
  <c r="AA225" i="2"/>
  <c r="B225" i="2" s="1"/>
  <c r="T225" i="2"/>
  <c r="Q225" i="2"/>
  <c r="X225" i="2" s="1"/>
  <c r="P225" i="2"/>
  <c r="W225" i="2" s="1"/>
  <c r="O225" i="2"/>
  <c r="V225" i="2" s="1"/>
  <c r="N225" i="2"/>
  <c r="U225" i="2" s="1"/>
  <c r="M225" i="2"/>
  <c r="J225" i="2"/>
  <c r="H225" i="2"/>
  <c r="F225" i="2"/>
  <c r="E225" i="2"/>
  <c r="AB224" i="2"/>
  <c r="AA224" i="2"/>
  <c r="AG224" i="2" s="1"/>
  <c r="AN224" i="2" s="1"/>
  <c r="T224" i="2"/>
  <c r="Q224" i="2"/>
  <c r="X224" i="2" s="1"/>
  <c r="P224" i="2"/>
  <c r="W224" i="2" s="1"/>
  <c r="O224" i="2"/>
  <c r="V224" i="2" s="1"/>
  <c r="N224" i="2"/>
  <c r="U224" i="2" s="1"/>
  <c r="M224" i="2"/>
  <c r="J224" i="2"/>
  <c r="H224" i="2"/>
  <c r="F224" i="2"/>
  <c r="E224" i="2"/>
  <c r="AB223" i="2"/>
  <c r="AA223" i="2"/>
  <c r="AG223" i="2" s="1"/>
  <c r="AN223" i="2" s="1"/>
  <c r="T223" i="2"/>
  <c r="Q223" i="2"/>
  <c r="X223" i="2" s="1"/>
  <c r="P223" i="2"/>
  <c r="W223" i="2" s="1"/>
  <c r="O223" i="2"/>
  <c r="V223" i="2" s="1"/>
  <c r="N223" i="2"/>
  <c r="U223" i="2" s="1"/>
  <c r="M223" i="2"/>
  <c r="J223" i="2"/>
  <c r="H223" i="2"/>
  <c r="F223" i="2"/>
  <c r="E223" i="2"/>
  <c r="AB222" i="2"/>
  <c r="AC222" i="2" s="1"/>
  <c r="AA222" i="2"/>
  <c r="T222" i="2"/>
  <c r="Q222" i="2"/>
  <c r="X222" i="2" s="1"/>
  <c r="P222" i="2"/>
  <c r="W222" i="2" s="1"/>
  <c r="O222" i="2"/>
  <c r="V222" i="2" s="1"/>
  <c r="N222" i="2"/>
  <c r="U222" i="2" s="1"/>
  <c r="M222" i="2"/>
  <c r="J222" i="2"/>
  <c r="H222" i="2"/>
  <c r="F222" i="2"/>
  <c r="E222" i="2"/>
  <c r="AB221" i="2"/>
  <c r="AC221" i="2" s="1"/>
  <c r="AA221" i="2"/>
  <c r="T221" i="2"/>
  <c r="Q221" i="2"/>
  <c r="X221" i="2" s="1"/>
  <c r="P221" i="2"/>
  <c r="W221" i="2" s="1"/>
  <c r="O221" i="2"/>
  <c r="V221" i="2" s="1"/>
  <c r="N221" i="2"/>
  <c r="U221" i="2" s="1"/>
  <c r="M221" i="2"/>
  <c r="J221" i="2"/>
  <c r="H221" i="2"/>
  <c r="F221" i="2"/>
  <c r="E221" i="2"/>
  <c r="AB220" i="2"/>
  <c r="AC220" i="2" s="1"/>
  <c r="AA220" i="2"/>
  <c r="AI220" i="2" s="1"/>
  <c r="AP220" i="2" s="1"/>
  <c r="T220" i="2"/>
  <c r="Q220" i="2"/>
  <c r="X220" i="2" s="1"/>
  <c r="P220" i="2"/>
  <c r="W220" i="2" s="1"/>
  <c r="O220" i="2"/>
  <c r="V220" i="2" s="1"/>
  <c r="N220" i="2"/>
  <c r="U220" i="2" s="1"/>
  <c r="M220" i="2"/>
  <c r="J220" i="2"/>
  <c r="H220" i="2"/>
  <c r="F220" i="2"/>
  <c r="E220" i="2"/>
  <c r="AB219" i="2"/>
  <c r="AA219" i="2"/>
  <c r="AF219" i="2" s="1"/>
  <c r="AM219" i="2" s="1"/>
  <c r="T219" i="2"/>
  <c r="Q219" i="2"/>
  <c r="X219" i="2" s="1"/>
  <c r="P219" i="2"/>
  <c r="W219" i="2" s="1"/>
  <c r="O219" i="2"/>
  <c r="V219" i="2" s="1"/>
  <c r="N219" i="2"/>
  <c r="U219" i="2" s="1"/>
  <c r="M219" i="2"/>
  <c r="J219" i="2"/>
  <c r="H219" i="2"/>
  <c r="F219" i="2"/>
  <c r="E219" i="2"/>
  <c r="AB218" i="2"/>
  <c r="AC218" i="2" s="1"/>
  <c r="AA218" i="2"/>
  <c r="AK218" i="2" s="1"/>
  <c r="AR218" i="2" s="1"/>
  <c r="T218" i="2"/>
  <c r="Q218" i="2"/>
  <c r="X218" i="2" s="1"/>
  <c r="P218" i="2"/>
  <c r="W218" i="2" s="1"/>
  <c r="O218" i="2"/>
  <c r="V218" i="2" s="1"/>
  <c r="N218" i="2"/>
  <c r="U218" i="2" s="1"/>
  <c r="M218" i="2"/>
  <c r="J218" i="2"/>
  <c r="H218" i="2"/>
  <c r="F218" i="2"/>
  <c r="E218" i="2"/>
  <c r="AB217" i="2"/>
  <c r="AA217" i="2"/>
  <c r="AI217" i="2" s="1"/>
  <c r="AP217" i="2" s="1"/>
  <c r="T217" i="2"/>
  <c r="Q217" i="2"/>
  <c r="X217" i="2" s="1"/>
  <c r="P217" i="2"/>
  <c r="W217" i="2" s="1"/>
  <c r="O217" i="2"/>
  <c r="V217" i="2" s="1"/>
  <c r="N217" i="2"/>
  <c r="U217" i="2" s="1"/>
  <c r="M217" i="2"/>
  <c r="J217" i="2"/>
  <c r="H217" i="2"/>
  <c r="F217" i="2"/>
  <c r="E217" i="2"/>
  <c r="AB216" i="2"/>
  <c r="AC216" i="2" s="1"/>
  <c r="AA216" i="2"/>
  <c r="AI216" i="2" s="1"/>
  <c r="AP216" i="2" s="1"/>
  <c r="T216" i="2"/>
  <c r="Q216" i="2"/>
  <c r="X216" i="2" s="1"/>
  <c r="P216" i="2"/>
  <c r="W216" i="2" s="1"/>
  <c r="O216" i="2"/>
  <c r="V216" i="2" s="1"/>
  <c r="N216" i="2"/>
  <c r="U216" i="2" s="1"/>
  <c r="M216" i="2"/>
  <c r="J216" i="2"/>
  <c r="H216" i="2"/>
  <c r="F216" i="2"/>
  <c r="E216" i="2"/>
  <c r="AB215" i="2"/>
  <c r="AC215" i="2" s="1"/>
  <c r="AA215" i="2"/>
  <c r="T215" i="2"/>
  <c r="Q215" i="2"/>
  <c r="X215" i="2" s="1"/>
  <c r="P215" i="2"/>
  <c r="W215" i="2" s="1"/>
  <c r="O215" i="2"/>
  <c r="V215" i="2" s="1"/>
  <c r="N215" i="2"/>
  <c r="U215" i="2" s="1"/>
  <c r="M215" i="2"/>
  <c r="J215" i="2"/>
  <c r="H215" i="2"/>
  <c r="F215" i="2"/>
  <c r="E215" i="2"/>
  <c r="AB214" i="2"/>
  <c r="AC214" i="2" s="1"/>
  <c r="AA214" i="2"/>
  <c r="T214" i="2"/>
  <c r="Q214" i="2"/>
  <c r="X214" i="2" s="1"/>
  <c r="P214" i="2"/>
  <c r="W214" i="2" s="1"/>
  <c r="O214" i="2"/>
  <c r="V214" i="2" s="1"/>
  <c r="N214" i="2"/>
  <c r="U214" i="2" s="1"/>
  <c r="M214" i="2"/>
  <c r="J214" i="2"/>
  <c r="H214" i="2"/>
  <c r="F214" i="2"/>
  <c r="E214" i="2"/>
  <c r="AB213" i="2"/>
  <c r="AC213" i="2" s="1"/>
  <c r="AA213" i="2"/>
  <c r="T213" i="2"/>
  <c r="Q213" i="2"/>
  <c r="X213" i="2" s="1"/>
  <c r="P213" i="2"/>
  <c r="W213" i="2" s="1"/>
  <c r="O213" i="2"/>
  <c r="V213" i="2" s="1"/>
  <c r="N213" i="2"/>
  <c r="U213" i="2" s="1"/>
  <c r="M213" i="2"/>
  <c r="J213" i="2"/>
  <c r="H213" i="2"/>
  <c r="F213" i="2"/>
  <c r="E213" i="2"/>
  <c r="AB212" i="2"/>
  <c r="AA212" i="2"/>
  <c r="B212" i="2" s="1"/>
  <c r="T212" i="2"/>
  <c r="Q212" i="2"/>
  <c r="X212" i="2" s="1"/>
  <c r="P212" i="2"/>
  <c r="W212" i="2" s="1"/>
  <c r="O212" i="2"/>
  <c r="V212" i="2" s="1"/>
  <c r="N212" i="2"/>
  <c r="U212" i="2" s="1"/>
  <c r="M212" i="2"/>
  <c r="J212" i="2"/>
  <c r="H212" i="2"/>
  <c r="F212" i="2"/>
  <c r="E212" i="2"/>
  <c r="AD211" i="2"/>
  <c r="AC211" i="2"/>
  <c r="AB211" i="2"/>
  <c r="AA211" i="2"/>
  <c r="AK211" i="2" s="1"/>
  <c r="AR211" i="2" s="1"/>
  <c r="T211" i="2"/>
  <c r="Q211" i="2"/>
  <c r="X211" i="2" s="1"/>
  <c r="P211" i="2"/>
  <c r="W211" i="2" s="1"/>
  <c r="O211" i="2"/>
  <c r="V211" i="2" s="1"/>
  <c r="N211" i="2"/>
  <c r="U211" i="2" s="1"/>
  <c r="M211" i="2"/>
  <c r="J211" i="2"/>
  <c r="H211" i="2"/>
  <c r="F211" i="2"/>
  <c r="E211" i="2"/>
  <c r="AD210" i="2"/>
  <c r="AC210" i="2"/>
  <c r="AB210" i="2"/>
  <c r="AA210" i="2"/>
  <c r="M210" i="2"/>
  <c r="L210" i="2"/>
  <c r="O210" i="2" s="1"/>
  <c r="V210" i="2" s="1"/>
  <c r="J210" i="2"/>
  <c r="H210" i="2"/>
  <c r="F210" i="2"/>
  <c r="E210" i="2"/>
  <c r="AB209" i="2"/>
  <c r="AA209" i="2"/>
  <c r="AI209" i="2" s="1"/>
  <c r="AP209" i="2" s="1"/>
  <c r="M209" i="2"/>
  <c r="L209" i="2"/>
  <c r="Q209" i="2" s="1"/>
  <c r="X209" i="2" s="1"/>
  <c r="J209" i="2"/>
  <c r="H209" i="2"/>
  <c r="F209" i="2"/>
  <c r="E209" i="2"/>
  <c r="AB208" i="2"/>
  <c r="AC208" i="2" s="1"/>
  <c r="AA208" i="2"/>
  <c r="AI208" i="2" s="1"/>
  <c r="AP208" i="2" s="1"/>
  <c r="M208" i="2"/>
  <c r="L208" i="2"/>
  <c r="T208" i="2" s="1"/>
  <c r="J208" i="2"/>
  <c r="H208" i="2"/>
  <c r="F208" i="2"/>
  <c r="E208" i="2"/>
  <c r="AB207" i="2"/>
  <c r="AA207" i="2"/>
  <c r="AL207" i="2" s="1"/>
  <c r="M207" i="2"/>
  <c r="L207" i="2"/>
  <c r="T207" i="2" s="1"/>
  <c r="J207" i="2"/>
  <c r="H207" i="2"/>
  <c r="F207" i="2"/>
  <c r="E207" i="2"/>
  <c r="AB206" i="2"/>
  <c r="AA206" i="2"/>
  <c r="M206" i="2"/>
  <c r="L206" i="2"/>
  <c r="T206" i="2" s="1"/>
  <c r="J206" i="2"/>
  <c r="H206" i="2"/>
  <c r="F206" i="2"/>
  <c r="E206" i="2"/>
  <c r="AB205" i="2"/>
  <c r="AD205" i="2" s="1"/>
  <c r="AA205" i="2"/>
  <c r="AF205" i="2" s="1"/>
  <c r="AM205" i="2" s="1"/>
  <c r="M205" i="2"/>
  <c r="L205" i="2"/>
  <c r="Q205" i="2" s="1"/>
  <c r="X205" i="2" s="1"/>
  <c r="J205" i="2"/>
  <c r="H205" i="2"/>
  <c r="F205" i="2"/>
  <c r="E205" i="2"/>
  <c r="AB204" i="2"/>
  <c r="AC204" i="2" s="1"/>
  <c r="AA204" i="2"/>
  <c r="AJ204" i="2" s="1"/>
  <c r="AQ204" i="2" s="1"/>
  <c r="M204" i="2"/>
  <c r="L204" i="2"/>
  <c r="T204" i="2" s="1"/>
  <c r="J204" i="2"/>
  <c r="H204" i="2"/>
  <c r="F204" i="2"/>
  <c r="E204" i="2"/>
  <c r="AB203" i="2"/>
  <c r="AA203" i="2"/>
  <c r="AH203" i="2" s="1"/>
  <c r="AO203" i="2" s="1"/>
  <c r="M203" i="2"/>
  <c r="L203" i="2"/>
  <c r="Q203" i="2" s="1"/>
  <c r="X203" i="2" s="1"/>
  <c r="J203" i="2"/>
  <c r="H203" i="2"/>
  <c r="F203" i="2"/>
  <c r="E203" i="2"/>
  <c r="AB202" i="2"/>
  <c r="AA202" i="2"/>
  <c r="AI202" i="2" s="1"/>
  <c r="AP202" i="2" s="1"/>
  <c r="T202" i="2"/>
  <c r="Q202" i="2"/>
  <c r="X202" i="2" s="1"/>
  <c r="P202" i="2"/>
  <c r="W202" i="2" s="1"/>
  <c r="O202" i="2"/>
  <c r="V202" i="2" s="1"/>
  <c r="N202" i="2"/>
  <c r="U202" i="2" s="1"/>
  <c r="M202" i="2"/>
  <c r="J202" i="2"/>
  <c r="H202" i="2"/>
  <c r="F202" i="2"/>
  <c r="E202" i="2"/>
  <c r="AB201" i="2"/>
  <c r="AC201" i="2" s="1"/>
  <c r="AA201" i="2"/>
  <c r="AI201" i="2" s="1"/>
  <c r="AP201" i="2" s="1"/>
  <c r="T201" i="2"/>
  <c r="Q201" i="2"/>
  <c r="X201" i="2" s="1"/>
  <c r="P201" i="2"/>
  <c r="W201" i="2" s="1"/>
  <c r="O201" i="2"/>
  <c r="V201" i="2" s="1"/>
  <c r="N201" i="2"/>
  <c r="U201" i="2" s="1"/>
  <c r="M201" i="2"/>
  <c r="J201" i="2"/>
  <c r="H201" i="2"/>
  <c r="F201" i="2"/>
  <c r="E201" i="2"/>
  <c r="AB200" i="2"/>
  <c r="AC200" i="2" s="1"/>
  <c r="AA200" i="2"/>
  <c r="AI200" i="2" s="1"/>
  <c r="AP200" i="2" s="1"/>
  <c r="T200" i="2"/>
  <c r="Q200" i="2"/>
  <c r="X200" i="2" s="1"/>
  <c r="P200" i="2"/>
  <c r="W200" i="2" s="1"/>
  <c r="O200" i="2"/>
  <c r="V200" i="2" s="1"/>
  <c r="N200" i="2"/>
  <c r="U200" i="2" s="1"/>
  <c r="M200" i="2"/>
  <c r="J200" i="2"/>
  <c r="H200" i="2"/>
  <c r="F200" i="2"/>
  <c r="E200" i="2"/>
  <c r="AB199" i="2"/>
  <c r="AA199" i="2"/>
  <c r="AI199" i="2" s="1"/>
  <c r="AP199" i="2" s="1"/>
  <c r="T199" i="2"/>
  <c r="Q199" i="2"/>
  <c r="X199" i="2" s="1"/>
  <c r="P199" i="2"/>
  <c r="W199" i="2" s="1"/>
  <c r="O199" i="2"/>
  <c r="V199" i="2" s="1"/>
  <c r="N199" i="2"/>
  <c r="U199" i="2" s="1"/>
  <c r="M199" i="2"/>
  <c r="J199" i="2"/>
  <c r="H199" i="2"/>
  <c r="F199" i="2"/>
  <c r="E199" i="2"/>
  <c r="AB198" i="2"/>
  <c r="AC198" i="2" s="1"/>
  <c r="AA198" i="2"/>
  <c r="AF198" i="2" s="1"/>
  <c r="AM198" i="2" s="1"/>
  <c r="T198" i="2"/>
  <c r="Q198" i="2"/>
  <c r="X198" i="2" s="1"/>
  <c r="P198" i="2"/>
  <c r="W198" i="2" s="1"/>
  <c r="O198" i="2"/>
  <c r="V198" i="2" s="1"/>
  <c r="N198" i="2"/>
  <c r="U198" i="2" s="1"/>
  <c r="M198" i="2"/>
  <c r="J198" i="2"/>
  <c r="H198" i="2"/>
  <c r="F198" i="2"/>
  <c r="E198" i="2"/>
  <c r="AB197" i="2"/>
  <c r="AA197" i="2"/>
  <c r="AG197" i="2" s="1"/>
  <c r="AN197" i="2" s="1"/>
  <c r="T197" i="2"/>
  <c r="Q197" i="2"/>
  <c r="X197" i="2" s="1"/>
  <c r="P197" i="2"/>
  <c r="W197" i="2" s="1"/>
  <c r="O197" i="2"/>
  <c r="V197" i="2" s="1"/>
  <c r="N197" i="2"/>
  <c r="U197" i="2" s="1"/>
  <c r="M197" i="2"/>
  <c r="J197" i="2"/>
  <c r="H197" i="2"/>
  <c r="F197" i="2"/>
  <c r="E197" i="2"/>
  <c r="AB196" i="2"/>
  <c r="AC196" i="2" s="1"/>
  <c r="AA196" i="2"/>
  <c r="AF196" i="2" s="1"/>
  <c r="AM196" i="2" s="1"/>
  <c r="T196" i="2"/>
  <c r="Q196" i="2"/>
  <c r="X196" i="2" s="1"/>
  <c r="P196" i="2"/>
  <c r="W196" i="2" s="1"/>
  <c r="O196" i="2"/>
  <c r="V196" i="2" s="1"/>
  <c r="N196" i="2"/>
  <c r="U196" i="2" s="1"/>
  <c r="M196" i="2"/>
  <c r="J196" i="2"/>
  <c r="H196" i="2"/>
  <c r="F196" i="2"/>
  <c r="E196" i="2"/>
  <c r="AB195" i="2"/>
  <c r="AA195" i="2"/>
  <c r="AG195" i="2" s="1"/>
  <c r="AN195" i="2" s="1"/>
  <c r="T195" i="2"/>
  <c r="Q195" i="2"/>
  <c r="X195" i="2" s="1"/>
  <c r="P195" i="2"/>
  <c r="W195" i="2" s="1"/>
  <c r="O195" i="2"/>
  <c r="V195" i="2" s="1"/>
  <c r="N195" i="2"/>
  <c r="U195" i="2" s="1"/>
  <c r="M195" i="2"/>
  <c r="J195" i="2"/>
  <c r="H195" i="2"/>
  <c r="F195" i="2"/>
  <c r="E195" i="2"/>
  <c r="AL194" i="2"/>
  <c r="AI194" i="2"/>
  <c r="AP194" i="2" s="1"/>
  <c r="AH194" i="2"/>
  <c r="AO194" i="2" s="1"/>
  <c r="AG194" i="2"/>
  <c r="AN194" i="2" s="1"/>
  <c r="AF194" i="2"/>
  <c r="AM194" i="2" s="1"/>
  <c r="AD194" i="2"/>
  <c r="AC194" i="2"/>
  <c r="J194" i="2"/>
  <c r="H194" i="2"/>
  <c r="F194" i="2"/>
  <c r="E194" i="2"/>
  <c r="B194" i="2"/>
  <c r="AB193" i="2"/>
  <c r="AC193" i="2" s="1"/>
  <c r="AA193" i="2"/>
  <c r="J193" i="2"/>
  <c r="H193" i="2"/>
  <c r="F193" i="2"/>
  <c r="E193" i="2"/>
  <c r="AB192" i="2"/>
  <c r="AC192" i="2" s="1"/>
  <c r="AA192" i="2"/>
  <c r="AF192" i="2" s="1"/>
  <c r="AM192" i="2" s="1"/>
  <c r="J192" i="2"/>
  <c r="H192" i="2"/>
  <c r="F192" i="2"/>
  <c r="E192" i="2"/>
  <c r="AB191" i="2"/>
  <c r="AC191" i="2" s="1"/>
  <c r="AA191" i="2"/>
  <c r="J191" i="2"/>
  <c r="H191" i="2"/>
  <c r="F191" i="2"/>
  <c r="E191" i="2"/>
  <c r="AB190" i="2"/>
  <c r="AC190" i="2" s="1"/>
  <c r="AA190" i="2"/>
  <c r="J190" i="2"/>
  <c r="H190" i="2"/>
  <c r="F190" i="2"/>
  <c r="E190" i="2"/>
  <c r="AB189" i="2"/>
  <c r="AC189" i="2" s="1"/>
  <c r="AA189" i="2"/>
  <c r="J189" i="2"/>
  <c r="H189" i="2"/>
  <c r="F189" i="2"/>
  <c r="E189" i="2"/>
  <c r="AB188" i="2"/>
  <c r="AC188" i="2" s="1"/>
  <c r="AA188" i="2"/>
  <c r="M188" i="2"/>
  <c r="L188" i="2"/>
  <c r="J188" i="2"/>
  <c r="H188" i="2"/>
  <c r="F188" i="2"/>
  <c r="E188" i="2"/>
  <c r="AB187" i="2"/>
  <c r="AA187" i="2"/>
  <c r="B187" i="2" s="1"/>
  <c r="M187" i="2"/>
  <c r="L187" i="2"/>
  <c r="J187" i="2"/>
  <c r="H187" i="2"/>
  <c r="F187" i="2"/>
  <c r="E187" i="2"/>
  <c r="AB186" i="2"/>
  <c r="AD186" i="2" s="1"/>
  <c r="AA186" i="2"/>
  <c r="M186" i="2"/>
  <c r="L186" i="2"/>
  <c r="Q186" i="2" s="1"/>
  <c r="X186" i="2" s="1"/>
  <c r="J186" i="2"/>
  <c r="H186" i="2"/>
  <c r="F186" i="2"/>
  <c r="E186" i="2"/>
  <c r="AB185" i="2"/>
  <c r="AA185" i="2"/>
  <c r="AJ185" i="2" s="1"/>
  <c r="AQ185" i="2" s="1"/>
  <c r="M185" i="2"/>
  <c r="L185" i="2"/>
  <c r="T185" i="2" s="1"/>
  <c r="J185" i="2"/>
  <c r="H185" i="2"/>
  <c r="F185" i="2"/>
  <c r="E185" i="2"/>
  <c r="AB184" i="2"/>
  <c r="AC184" i="2" s="1"/>
  <c r="AA184" i="2"/>
  <c r="M184" i="2"/>
  <c r="L184" i="2"/>
  <c r="Q184" i="2" s="1"/>
  <c r="X184" i="2" s="1"/>
  <c r="J184" i="2"/>
  <c r="H184" i="2"/>
  <c r="F184" i="2"/>
  <c r="E184" i="2"/>
  <c r="AB183" i="2"/>
  <c r="AD183" i="2" s="1"/>
  <c r="AA183" i="2"/>
  <c r="M183" i="2"/>
  <c r="L183" i="2"/>
  <c r="J183" i="2"/>
  <c r="H183" i="2"/>
  <c r="F183" i="2"/>
  <c r="E183" i="2"/>
  <c r="AB182" i="2"/>
  <c r="AC182" i="2" s="1"/>
  <c r="AA182" i="2"/>
  <c r="M182" i="2"/>
  <c r="L182" i="2"/>
  <c r="P182" i="2" s="1"/>
  <c r="W182" i="2" s="1"/>
  <c r="J182" i="2"/>
  <c r="H182" i="2"/>
  <c r="F182" i="2"/>
  <c r="E182" i="2"/>
  <c r="AB181" i="2"/>
  <c r="AD181" i="2" s="1"/>
  <c r="AA181" i="2"/>
  <c r="B181" i="2" s="1"/>
  <c r="M181" i="2"/>
  <c r="L181" i="2"/>
  <c r="T181" i="2" s="1"/>
  <c r="J181" i="2"/>
  <c r="H181" i="2"/>
  <c r="F181" i="2"/>
  <c r="E181" i="2"/>
  <c r="AB180" i="2"/>
  <c r="AC180" i="2" s="1"/>
  <c r="AA180" i="2"/>
  <c r="M180" i="2"/>
  <c r="L180" i="2"/>
  <c r="Q180" i="2" s="1"/>
  <c r="X180" i="2" s="1"/>
  <c r="J180" i="2"/>
  <c r="H180" i="2"/>
  <c r="F180" i="2"/>
  <c r="E180" i="2"/>
  <c r="AB179" i="2"/>
  <c r="AD179" i="2" s="1"/>
  <c r="AA179" i="2"/>
  <c r="AI179" i="2" s="1"/>
  <c r="AP179" i="2" s="1"/>
  <c r="M179" i="2"/>
  <c r="L179" i="2"/>
  <c r="O179" i="2" s="1"/>
  <c r="V179" i="2" s="1"/>
  <c r="J179" i="2"/>
  <c r="H179" i="2"/>
  <c r="F179" i="2"/>
  <c r="E179" i="2"/>
  <c r="AB178" i="2"/>
  <c r="AC178" i="2" s="1"/>
  <c r="AA178" i="2"/>
  <c r="M178" i="2"/>
  <c r="L178" i="2"/>
  <c r="P178" i="2" s="1"/>
  <c r="W178" i="2" s="1"/>
  <c r="J178" i="2"/>
  <c r="H178" i="2"/>
  <c r="F178" i="2"/>
  <c r="E178" i="2"/>
  <c r="AB177" i="2"/>
  <c r="AA177" i="2"/>
  <c r="M177" i="2"/>
  <c r="L177" i="2"/>
  <c r="T177" i="2" s="1"/>
  <c r="J177" i="2"/>
  <c r="H177" i="2"/>
  <c r="F177" i="2"/>
  <c r="E177" i="2"/>
  <c r="AB176" i="2"/>
  <c r="AA176" i="2"/>
  <c r="AI176" i="2" s="1"/>
  <c r="AP176" i="2" s="1"/>
  <c r="M176" i="2"/>
  <c r="L176" i="2"/>
  <c r="J176" i="2"/>
  <c r="H176" i="2"/>
  <c r="F176" i="2"/>
  <c r="E176" i="2"/>
  <c r="AB175" i="2"/>
  <c r="AA175" i="2"/>
  <c r="AI175" i="2" s="1"/>
  <c r="AP175" i="2" s="1"/>
  <c r="M175" i="2"/>
  <c r="L175" i="2"/>
  <c r="J175" i="2"/>
  <c r="H175" i="2"/>
  <c r="F175" i="2"/>
  <c r="E175" i="2"/>
  <c r="AB174" i="2"/>
  <c r="AC174" i="2" s="1"/>
  <c r="AA174" i="2"/>
  <c r="B174" i="2" s="1"/>
  <c r="M174" i="2"/>
  <c r="L174" i="2"/>
  <c r="Q174" i="2" s="1"/>
  <c r="X174" i="2" s="1"/>
  <c r="J174" i="2"/>
  <c r="H174" i="2"/>
  <c r="F174" i="2"/>
  <c r="E174" i="2"/>
  <c r="AB173" i="2"/>
  <c r="AD173" i="2" s="1"/>
  <c r="AA173" i="2"/>
  <c r="T173" i="2"/>
  <c r="Q173" i="2"/>
  <c r="X173" i="2" s="1"/>
  <c r="P173" i="2"/>
  <c r="W173" i="2" s="1"/>
  <c r="O173" i="2"/>
  <c r="V173" i="2" s="1"/>
  <c r="N173" i="2"/>
  <c r="U173" i="2" s="1"/>
  <c r="M173" i="2"/>
  <c r="J173" i="2"/>
  <c r="H173" i="2"/>
  <c r="F173" i="2"/>
  <c r="E173" i="2"/>
  <c r="AB172" i="2"/>
  <c r="AD172" i="2" s="1"/>
  <c r="AA172" i="2"/>
  <c r="T172" i="2"/>
  <c r="Q172" i="2"/>
  <c r="X172" i="2" s="1"/>
  <c r="P172" i="2"/>
  <c r="W172" i="2" s="1"/>
  <c r="O172" i="2"/>
  <c r="V172" i="2" s="1"/>
  <c r="N172" i="2"/>
  <c r="U172" i="2" s="1"/>
  <c r="M172" i="2"/>
  <c r="J172" i="2"/>
  <c r="H172" i="2"/>
  <c r="F172" i="2"/>
  <c r="E172" i="2"/>
  <c r="AB171" i="2"/>
  <c r="AC171" i="2" s="1"/>
  <c r="AA171" i="2"/>
  <c r="AH171" i="2" s="1"/>
  <c r="AO171" i="2" s="1"/>
  <c r="T171" i="2"/>
  <c r="Q171" i="2"/>
  <c r="X171" i="2" s="1"/>
  <c r="P171" i="2"/>
  <c r="W171" i="2" s="1"/>
  <c r="O171" i="2"/>
  <c r="V171" i="2" s="1"/>
  <c r="N171" i="2"/>
  <c r="U171" i="2" s="1"/>
  <c r="M171" i="2"/>
  <c r="J171" i="2"/>
  <c r="H171" i="2"/>
  <c r="F171" i="2"/>
  <c r="E171" i="2"/>
  <c r="AD170" i="2"/>
  <c r="AC170" i="2"/>
  <c r="AB170" i="2"/>
  <c r="AA170" i="2"/>
  <c r="AJ170" i="2" s="1"/>
  <c r="AQ170" i="2" s="1"/>
  <c r="T170" i="2"/>
  <c r="Q170" i="2"/>
  <c r="X170" i="2" s="1"/>
  <c r="P170" i="2"/>
  <c r="W170" i="2" s="1"/>
  <c r="O170" i="2"/>
  <c r="V170" i="2" s="1"/>
  <c r="N170" i="2"/>
  <c r="U170" i="2" s="1"/>
  <c r="M170" i="2"/>
  <c r="J170" i="2"/>
  <c r="H170" i="2"/>
  <c r="F170" i="2"/>
  <c r="E170" i="2"/>
  <c r="AB169" i="2"/>
  <c r="AA169" i="2"/>
  <c r="AI169" i="2" s="1"/>
  <c r="AP169" i="2" s="1"/>
  <c r="M169" i="2"/>
  <c r="L169" i="2"/>
  <c r="Q169" i="2" s="1"/>
  <c r="X169" i="2" s="1"/>
  <c r="J169" i="2"/>
  <c r="H169" i="2"/>
  <c r="F169" i="2"/>
  <c r="E169" i="2"/>
  <c r="AL168" i="2"/>
  <c r="AK168" i="2"/>
  <c r="AR168" i="2" s="1"/>
  <c r="AJ168" i="2"/>
  <c r="AQ168" i="2" s="1"/>
  <c r="AG168" i="2"/>
  <c r="AN168" i="2" s="1"/>
  <c r="AF168" i="2"/>
  <c r="AM168" i="2" s="1"/>
  <c r="AD168" i="2"/>
  <c r="AC168" i="2"/>
  <c r="T168" i="2"/>
  <c r="Q168" i="2"/>
  <c r="X168" i="2" s="1"/>
  <c r="P168" i="2"/>
  <c r="W168" i="2" s="1"/>
  <c r="O168" i="2"/>
  <c r="V168" i="2" s="1"/>
  <c r="N168" i="2"/>
  <c r="U168" i="2" s="1"/>
  <c r="M168" i="2"/>
  <c r="J168" i="2"/>
  <c r="H168" i="2"/>
  <c r="F168" i="2"/>
  <c r="E168" i="2"/>
  <c r="B168" i="2"/>
  <c r="AL167" i="2"/>
  <c r="AI167" i="2"/>
  <c r="AP167" i="2" s="1"/>
  <c r="AH167" i="2"/>
  <c r="AO167" i="2" s="1"/>
  <c r="AG167" i="2"/>
  <c r="AN167" i="2" s="1"/>
  <c r="AF167" i="2"/>
  <c r="AM167" i="2" s="1"/>
  <c r="AD167" i="2"/>
  <c r="AC167" i="2"/>
  <c r="T167" i="2"/>
  <c r="Q167" i="2"/>
  <c r="X167" i="2" s="1"/>
  <c r="P167" i="2"/>
  <c r="W167" i="2" s="1"/>
  <c r="O167" i="2"/>
  <c r="V167" i="2" s="1"/>
  <c r="N167" i="2"/>
  <c r="U167" i="2" s="1"/>
  <c r="M167" i="2"/>
  <c r="J167" i="2"/>
  <c r="H167" i="2"/>
  <c r="F167" i="2"/>
  <c r="E167" i="2"/>
  <c r="B167" i="2"/>
  <c r="AB166" i="2"/>
  <c r="AC166" i="2" s="1"/>
  <c r="AA166" i="2"/>
  <c r="B166" i="2" s="1"/>
  <c r="T166" i="2"/>
  <c r="Q166" i="2"/>
  <c r="X166" i="2" s="1"/>
  <c r="P166" i="2"/>
  <c r="W166" i="2" s="1"/>
  <c r="O166" i="2"/>
  <c r="V166" i="2" s="1"/>
  <c r="N166" i="2"/>
  <c r="U166" i="2" s="1"/>
  <c r="M166" i="2"/>
  <c r="J166" i="2"/>
  <c r="H166" i="2"/>
  <c r="F166" i="2"/>
  <c r="E166" i="2"/>
  <c r="AB165" i="2"/>
  <c r="AC165" i="2" s="1"/>
  <c r="AA165" i="2"/>
  <c r="B165" i="2" s="1"/>
  <c r="T165" i="2"/>
  <c r="Q165" i="2"/>
  <c r="X165" i="2" s="1"/>
  <c r="P165" i="2"/>
  <c r="W165" i="2" s="1"/>
  <c r="O165" i="2"/>
  <c r="V165" i="2" s="1"/>
  <c r="N165" i="2"/>
  <c r="U165" i="2" s="1"/>
  <c r="M165" i="2"/>
  <c r="J165" i="2"/>
  <c r="H165" i="2"/>
  <c r="F165" i="2"/>
  <c r="E165" i="2"/>
  <c r="AB164" i="2"/>
  <c r="AA164" i="2"/>
  <c r="AI164" i="2" s="1"/>
  <c r="AP164" i="2" s="1"/>
  <c r="T164" i="2"/>
  <c r="Q164" i="2"/>
  <c r="X164" i="2" s="1"/>
  <c r="P164" i="2"/>
  <c r="W164" i="2" s="1"/>
  <c r="O164" i="2"/>
  <c r="V164" i="2" s="1"/>
  <c r="N164" i="2"/>
  <c r="U164" i="2" s="1"/>
  <c r="M164" i="2"/>
  <c r="J164" i="2"/>
  <c r="H164" i="2"/>
  <c r="F164" i="2"/>
  <c r="E164" i="2"/>
  <c r="AB163" i="2"/>
  <c r="AA163" i="2"/>
  <c r="AI163" i="2" s="1"/>
  <c r="AP163" i="2" s="1"/>
  <c r="T163" i="2"/>
  <c r="Q163" i="2"/>
  <c r="X163" i="2" s="1"/>
  <c r="P163" i="2"/>
  <c r="W163" i="2" s="1"/>
  <c r="O163" i="2"/>
  <c r="V163" i="2" s="1"/>
  <c r="N163" i="2"/>
  <c r="U163" i="2" s="1"/>
  <c r="M163" i="2"/>
  <c r="J163" i="2"/>
  <c r="H163" i="2"/>
  <c r="F163" i="2"/>
  <c r="E163" i="2"/>
  <c r="AB162" i="2"/>
  <c r="AA162" i="2"/>
  <c r="B162" i="2" s="1"/>
  <c r="T162" i="2"/>
  <c r="Q162" i="2"/>
  <c r="X162" i="2" s="1"/>
  <c r="P162" i="2"/>
  <c r="W162" i="2" s="1"/>
  <c r="O162" i="2"/>
  <c r="V162" i="2" s="1"/>
  <c r="N162" i="2"/>
  <c r="U162" i="2" s="1"/>
  <c r="M162" i="2"/>
  <c r="J162" i="2"/>
  <c r="H162" i="2"/>
  <c r="F162" i="2"/>
  <c r="E162" i="2"/>
  <c r="AB161" i="2"/>
  <c r="AA161" i="2"/>
  <c r="AG161" i="2" s="1"/>
  <c r="AN161" i="2" s="1"/>
  <c r="T161" i="2"/>
  <c r="Q161" i="2"/>
  <c r="X161" i="2" s="1"/>
  <c r="P161" i="2"/>
  <c r="W161" i="2" s="1"/>
  <c r="O161" i="2"/>
  <c r="V161" i="2" s="1"/>
  <c r="N161" i="2"/>
  <c r="U161" i="2" s="1"/>
  <c r="M161" i="2"/>
  <c r="J161" i="2"/>
  <c r="H161" i="2"/>
  <c r="F161" i="2"/>
  <c r="E161" i="2"/>
  <c r="AB160" i="2"/>
  <c r="AA160" i="2"/>
  <c r="AI160" i="2" s="1"/>
  <c r="AP160" i="2" s="1"/>
  <c r="T160" i="2"/>
  <c r="Q160" i="2"/>
  <c r="X160" i="2" s="1"/>
  <c r="P160" i="2"/>
  <c r="W160" i="2" s="1"/>
  <c r="O160" i="2"/>
  <c r="V160" i="2" s="1"/>
  <c r="N160" i="2"/>
  <c r="U160" i="2" s="1"/>
  <c r="M160" i="2"/>
  <c r="J160" i="2"/>
  <c r="H160" i="2"/>
  <c r="F160" i="2"/>
  <c r="E160" i="2"/>
  <c r="AB159" i="2"/>
  <c r="AA159" i="2"/>
  <c r="AF159" i="2" s="1"/>
  <c r="AM159" i="2" s="1"/>
  <c r="J159" i="2"/>
  <c r="H159" i="2"/>
  <c r="F159" i="2"/>
  <c r="E159" i="2"/>
  <c r="AB158" i="2"/>
  <c r="AC158" i="2" s="1"/>
  <c r="AA158" i="2"/>
  <c r="AG158" i="2" s="1"/>
  <c r="AN158" i="2" s="1"/>
  <c r="T158" i="2"/>
  <c r="Q158" i="2"/>
  <c r="X158" i="2" s="1"/>
  <c r="P158" i="2"/>
  <c r="W158" i="2" s="1"/>
  <c r="O158" i="2"/>
  <c r="V158" i="2" s="1"/>
  <c r="N158" i="2"/>
  <c r="U158" i="2" s="1"/>
  <c r="M158" i="2"/>
  <c r="J158" i="2"/>
  <c r="H158" i="2"/>
  <c r="F158" i="2"/>
  <c r="E158" i="2"/>
  <c r="AB157" i="2"/>
  <c r="AC157" i="2" s="1"/>
  <c r="AA157" i="2"/>
  <c r="B157" i="2" s="1"/>
  <c r="T157" i="2"/>
  <c r="Q157" i="2"/>
  <c r="X157" i="2" s="1"/>
  <c r="P157" i="2"/>
  <c r="W157" i="2" s="1"/>
  <c r="O157" i="2"/>
  <c r="V157" i="2" s="1"/>
  <c r="N157" i="2"/>
  <c r="U157" i="2" s="1"/>
  <c r="M157" i="2"/>
  <c r="J157" i="2"/>
  <c r="H157" i="2"/>
  <c r="F157" i="2"/>
  <c r="E157" i="2"/>
  <c r="AB156" i="2"/>
  <c r="AD156" i="2" s="1"/>
  <c r="AA156" i="2"/>
  <c r="AK156" i="2" s="1"/>
  <c r="AR156" i="2" s="1"/>
  <c r="T156" i="2"/>
  <c r="Q156" i="2"/>
  <c r="X156" i="2" s="1"/>
  <c r="P156" i="2"/>
  <c r="W156" i="2" s="1"/>
  <c r="O156" i="2"/>
  <c r="V156" i="2" s="1"/>
  <c r="N156" i="2"/>
  <c r="U156" i="2" s="1"/>
  <c r="M156" i="2"/>
  <c r="J156" i="2"/>
  <c r="H156" i="2"/>
  <c r="F156" i="2"/>
  <c r="E156" i="2"/>
  <c r="AB155" i="2"/>
  <c r="AD155" i="2" s="1"/>
  <c r="AA155" i="2"/>
  <c r="AI155" i="2" s="1"/>
  <c r="AP155" i="2" s="1"/>
  <c r="M155" i="2"/>
  <c r="L155" i="2"/>
  <c r="H155" i="2"/>
  <c r="F155" i="2"/>
  <c r="E155" i="2"/>
  <c r="AB154" i="2"/>
  <c r="AC154" i="2" s="1"/>
  <c r="AA154" i="2"/>
  <c r="M154" i="2"/>
  <c r="L154" i="2"/>
  <c r="Q154" i="2" s="1"/>
  <c r="X154" i="2" s="1"/>
  <c r="H154" i="2"/>
  <c r="F154" i="2"/>
  <c r="E154" i="2"/>
  <c r="AB153" i="2"/>
  <c r="AD153" i="2" s="1"/>
  <c r="AA153" i="2"/>
  <c r="M153" i="2"/>
  <c r="L153" i="2"/>
  <c r="H153" i="2"/>
  <c r="F153" i="2"/>
  <c r="E153" i="2"/>
  <c r="AB152" i="2"/>
  <c r="AD152" i="2" s="1"/>
  <c r="AA152" i="2"/>
  <c r="B152" i="2" s="1"/>
  <c r="M152" i="2"/>
  <c r="L152" i="2"/>
  <c r="H152" i="2"/>
  <c r="F152" i="2"/>
  <c r="E152" i="2"/>
  <c r="AB151" i="2"/>
  <c r="AD151" i="2" s="1"/>
  <c r="AA151" i="2"/>
  <c r="AI151" i="2" s="1"/>
  <c r="AP151" i="2" s="1"/>
  <c r="M151" i="2"/>
  <c r="L151" i="2"/>
  <c r="P151" i="2" s="1"/>
  <c r="W151" i="2" s="1"/>
  <c r="H151" i="2"/>
  <c r="F151" i="2"/>
  <c r="E151" i="2"/>
  <c r="AB150" i="2"/>
  <c r="AC150" i="2" s="1"/>
  <c r="AA150" i="2"/>
  <c r="AH150" i="2" s="1"/>
  <c r="AO150" i="2" s="1"/>
  <c r="M150" i="2"/>
  <c r="L150" i="2"/>
  <c r="P150" i="2" s="1"/>
  <c r="W150" i="2" s="1"/>
  <c r="H150" i="2"/>
  <c r="F150" i="2"/>
  <c r="E150" i="2"/>
  <c r="AB149" i="2"/>
  <c r="AD149" i="2" s="1"/>
  <c r="AA149" i="2"/>
  <c r="M149" i="2"/>
  <c r="L149" i="2"/>
  <c r="T149" i="2" s="1"/>
  <c r="H149" i="2"/>
  <c r="F149" i="2"/>
  <c r="E149" i="2"/>
  <c r="AB148" i="2"/>
  <c r="AC148" i="2" s="1"/>
  <c r="AA148" i="2"/>
  <c r="M148" i="2"/>
  <c r="L148" i="2"/>
  <c r="T148" i="2" s="1"/>
  <c r="H148" i="2"/>
  <c r="F148" i="2"/>
  <c r="E148" i="2"/>
  <c r="AB147" i="2"/>
  <c r="AD147" i="2" s="1"/>
  <c r="AA147" i="2"/>
  <c r="M147" i="2"/>
  <c r="L147" i="2"/>
  <c r="P147" i="2" s="1"/>
  <c r="W147" i="2" s="1"/>
  <c r="H147" i="2"/>
  <c r="F147" i="2"/>
  <c r="E147" i="2"/>
  <c r="AB146" i="2"/>
  <c r="AC146" i="2" s="1"/>
  <c r="AA146" i="2"/>
  <c r="M146" i="2"/>
  <c r="L146" i="2"/>
  <c r="H146" i="2"/>
  <c r="F146" i="2"/>
  <c r="E146" i="2"/>
  <c r="AB145" i="2"/>
  <c r="AD145" i="2" s="1"/>
  <c r="AA145" i="2"/>
  <c r="M145" i="2"/>
  <c r="L145" i="2"/>
  <c r="T145" i="2" s="1"/>
  <c r="H145" i="2"/>
  <c r="F145" i="2"/>
  <c r="E145" i="2"/>
  <c r="AB144" i="2"/>
  <c r="AC144" i="2" s="1"/>
  <c r="AA144" i="2"/>
  <c r="M144" i="2"/>
  <c r="L144" i="2"/>
  <c r="T144" i="2" s="1"/>
  <c r="H144" i="2"/>
  <c r="F144" i="2"/>
  <c r="E144" i="2"/>
  <c r="AB143" i="2"/>
  <c r="AD143" i="2" s="1"/>
  <c r="AA143" i="2"/>
  <c r="M143" i="2"/>
  <c r="L143" i="2"/>
  <c r="Q143" i="2" s="1"/>
  <c r="X143" i="2" s="1"/>
  <c r="H143" i="2"/>
  <c r="F143" i="2"/>
  <c r="E143" i="2"/>
  <c r="AB142" i="2"/>
  <c r="AA142" i="2"/>
  <c r="AI142" i="2" s="1"/>
  <c r="AP142" i="2" s="1"/>
  <c r="M142" i="2"/>
  <c r="L142" i="2"/>
  <c r="H142" i="2"/>
  <c r="F142" i="2"/>
  <c r="E142" i="2"/>
  <c r="AB141" i="2"/>
  <c r="AA141" i="2"/>
  <c r="AJ141" i="2" s="1"/>
  <c r="AQ141" i="2" s="1"/>
  <c r="M141" i="2"/>
  <c r="L141" i="2"/>
  <c r="T141" i="2" s="1"/>
  <c r="H141" i="2"/>
  <c r="F141" i="2"/>
  <c r="E141" i="2"/>
  <c r="AB140" i="2"/>
  <c r="AC140" i="2" s="1"/>
  <c r="AA140" i="2"/>
  <c r="AI140" i="2" s="1"/>
  <c r="AP140" i="2" s="1"/>
  <c r="M140" i="2"/>
  <c r="L140" i="2"/>
  <c r="H140" i="2"/>
  <c r="F140" i="2"/>
  <c r="E140" i="2"/>
  <c r="AB139" i="2"/>
  <c r="AD139" i="2" s="1"/>
  <c r="AA139" i="2"/>
  <c r="M139" i="2"/>
  <c r="L139" i="2"/>
  <c r="Q139" i="2" s="1"/>
  <c r="X139" i="2" s="1"/>
  <c r="H139" i="2"/>
  <c r="F139" i="2"/>
  <c r="E139" i="2"/>
  <c r="AB138" i="2"/>
  <c r="AA138" i="2"/>
  <c r="AJ138" i="2" s="1"/>
  <c r="AQ138" i="2" s="1"/>
  <c r="M138" i="2"/>
  <c r="L138" i="2"/>
  <c r="H138" i="2"/>
  <c r="F138" i="2"/>
  <c r="E138" i="2"/>
  <c r="AB137" i="2"/>
  <c r="AD137" i="2" s="1"/>
  <c r="AA137" i="2"/>
  <c r="AI137" i="2" s="1"/>
  <c r="AP137" i="2" s="1"/>
  <c r="T137" i="2"/>
  <c r="Q137" i="2"/>
  <c r="X137" i="2" s="1"/>
  <c r="P137" i="2"/>
  <c r="W137" i="2" s="1"/>
  <c r="O137" i="2"/>
  <c r="V137" i="2" s="1"/>
  <c r="N137" i="2"/>
  <c r="U137" i="2" s="1"/>
  <c r="M137" i="2"/>
  <c r="J137" i="2"/>
  <c r="H137" i="2"/>
  <c r="F137" i="2"/>
  <c r="E137" i="2"/>
  <c r="AB136" i="2"/>
  <c r="AA136" i="2"/>
  <c r="AJ136" i="2" s="1"/>
  <c r="AQ136" i="2" s="1"/>
  <c r="T136" i="2"/>
  <c r="Q136" i="2"/>
  <c r="X136" i="2" s="1"/>
  <c r="P136" i="2"/>
  <c r="W136" i="2" s="1"/>
  <c r="O136" i="2"/>
  <c r="V136" i="2" s="1"/>
  <c r="N136" i="2"/>
  <c r="U136" i="2" s="1"/>
  <c r="M136" i="2"/>
  <c r="J136" i="2"/>
  <c r="H136" i="2"/>
  <c r="F136" i="2"/>
  <c r="E136" i="2"/>
  <c r="AB135" i="2"/>
  <c r="AD135" i="2" s="1"/>
  <c r="AA135" i="2"/>
  <c r="AK135" i="2" s="1"/>
  <c r="AR135" i="2" s="1"/>
  <c r="T135" i="2"/>
  <c r="Q135" i="2"/>
  <c r="X135" i="2" s="1"/>
  <c r="P135" i="2"/>
  <c r="W135" i="2" s="1"/>
  <c r="O135" i="2"/>
  <c r="V135" i="2" s="1"/>
  <c r="N135" i="2"/>
  <c r="U135" i="2" s="1"/>
  <c r="M135" i="2"/>
  <c r="J135" i="2"/>
  <c r="H135" i="2"/>
  <c r="F135" i="2"/>
  <c r="E135" i="2"/>
  <c r="AB134" i="2"/>
  <c r="AD134" i="2" s="1"/>
  <c r="AA134" i="2"/>
  <c r="AI134" i="2" s="1"/>
  <c r="AP134" i="2" s="1"/>
  <c r="T134" i="2"/>
  <c r="Q134" i="2"/>
  <c r="X134" i="2" s="1"/>
  <c r="P134" i="2"/>
  <c r="W134" i="2" s="1"/>
  <c r="O134" i="2"/>
  <c r="V134" i="2" s="1"/>
  <c r="N134" i="2"/>
  <c r="U134" i="2" s="1"/>
  <c r="M134" i="2"/>
  <c r="J134" i="2"/>
  <c r="H134" i="2"/>
  <c r="F134" i="2"/>
  <c r="E134" i="2"/>
  <c r="AB133" i="2"/>
  <c r="AD133" i="2" s="1"/>
  <c r="AA133" i="2"/>
  <c r="B133" i="2" s="1"/>
  <c r="T133" i="2"/>
  <c r="Q133" i="2"/>
  <c r="X133" i="2" s="1"/>
  <c r="P133" i="2"/>
  <c r="W133" i="2" s="1"/>
  <c r="O133" i="2"/>
  <c r="V133" i="2" s="1"/>
  <c r="N133" i="2"/>
  <c r="U133" i="2" s="1"/>
  <c r="M133" i="2"/>
  <c r="J133" i="2"/>
  <c r="H133" i="2"/>
  <c r="F133" i="2"/>
  <c r="E133" i="2"/>
  <c r="AB132" i="2"/>
  <c r="AC132" i="2" s="1"/>
  <c r="AA132" i="2"/>
  <c r="B132" i="2" s="1"/>
  <c r="T132" i="2"/>
  <c r="Q132" i="2"/>
  <c r="X132" i="2" s="1"/>
  <c r="P132" i="2"/>
  <c r="W132" i="2" s="1"/>
  <c r="O132" i="2"/>
  <c r="V132" i="2" s="1"/>
  <c r="N132" i="2"/>
  <c r="U132" i="2" s="1"/>
  <c r="M132" i="2"/>
  <c r="J132" i="2"/>
  <c r="H132" i="2"/>
  <c r="F132" i="2"/>
  <c r="E132" i="2"/>
  <c r="AB131" i="2"/>
  <c r="AC131" i="2" s="1"/>
  <c r="AA131" i="2"/>
  <c r="AL131" i="2" s="1"/>
  <c r="T131" i="2"/>
  <c r="Q131" i="2"/>
  <c r="X131" i="2" s="1"/>
  <c r="P131" i="2"/>
  <c r="W131" i="2" s="1"/>
  <c r="O131" i="2"/>
  <c r="V131" i="2" s="1"/>
  <c r="N131" i="2"/>
  <c r="U131" i="2" s="1"/>
  <c r="M131" i="2"/>
  <c r="J131" i="2"/>
  <c r="H131" i="2"/>
  <c r="F131" i="2"/>
  <c r="E131" i="2"/>
  <c r="AB130" i="2"/>
  <c r="AC130" i="2" s="1"/>
  <c r="AA130" i="2"/>
  <c r="AL130" i="2" s="1"/>
  <c r="T130" i="2"/>
  <c r="Q130" i="2"/>
  <c r="X130" i="2" s="1"/>
  <c r="P130" i="2"/>
  <c r="W130" i="2" s="1"/>
  <c r="O130" i="2"/>
  <c r="V130" i="2" s="1"/>
  <c r="N130" i="2"/>
  <c r="U130" i="2" s="1"/>
  <c r="M130" i="2"/>
  <c r="J130" i="2"/>
  <c r="H130" i="2"/>
  <c r="F130" i="2"/>
  <c r="E130" i="2"/>
  <c r="AL129" i="2"/>
  <c r="AI129" i="2"/>
  <c r="AP129" i="2" s="1"/>
  <c r="AH129" i="2"/>
  <c r="AO129" i="2" s="1"/>
  <c r="AG129" i="2"/>
  <c r="AN129" i="2" s="1"/>
  <c r="AF129" i="2"/>
  <c r="AM129" i="2" s="1"/>
  <c r="AB129" i="2"/>
  <c r="AC129" i="2" s="1"/>
  <c r="T129" i="2"/>
  <c r="Q129" i="2"/>
  <c r="X129" i="2" s="1"/>
  <c r="P129" i="2"/>
  <c r="W129" i="2" s="1"/>
  <c r="O129" i="2"/>
  <c r="V129" i="2" s="1"/>
  <c r="N129" i="2"/>
  <c r="U129" i="2" s="1"/>
  <c r="M129" i="2"/>
  <c r="J129" i="2"/>
  <c r="H129" i="2"/>
  <c r="F129" i="2"/>
  <c r="E129" i="2"/>
  <c r="B129" i="2"/>
  <c r="AB128" i="2"/>
  <c r="AA128" i="2"/>
  <c r="T128" i="2"/>
  <c r="Q128" i="2"/>
  <c r="X128" i="2" s="1"/>
  <c r="P128" i="2"/>
  <c r="W128" i="2" s="1"/>
  <c r="O128" i="2"/>
  <c r="V128" i="2" s="1"/>
  <c r="N128" i="2"/>
  <c r="U128" i="2" s="1"/>
  <c r="M128" i="2"/>
  <c r="J128" i="2"/>
  <c r="H128" i="2"/>
  <c r="F128" i="2"/>
  <c r="E128" i="2"/>
  <c r="AB127" i="2"/>
  <c r="AA127" i="2"/>
  <c r="T127" i="2"/>
  <c r="S127" i="2"/>
  <c r="Z127" i="2" s="1"/>
  <c r="R127" i="2"/>
  <c r="Y127" i="2" s="1"/>
  <c r="Q127" i="2"/>
  <c r="X127" i="2" s="1"/>
  <c r="P127" i="2"/>
  <c r="W127" i="2" s="1"/>
  <c r="O127" i="2"/>
  <c r="V127" i="2" s="1"/>
  <c r="N127" i="2"/>
  <c r="U127" i="2" s="1"/>
  <c r="M127" i="2"/>
  <c r="J127" i="2"/>
  <c r="H127" i="2"/>
  <c r="F127" i="2"/>
  <c r="E127" i="2"/>
  <c r="AB126" i="2"/>
  <c r="AD126" i="2" s="1"/>
  <c r="AA126" i="2"/>
  <c r="AH126" i="2" s="1"/>
  <c r="AO126" i="2" s="1"/>
  <c r="T126" i="2"/>
  <c r="S126" i="2"/>
  <c r="Z126" i="2" s="1"/>
  <c r="R126" i="2"/>
  <c r="Y126" i="2" s="1"/>
  <c r="Q126" i="2"/>
  <c r="X126" i="2" s="1"/>
  <c r="P126" i="2"/>
  <c r="W126" i="2" s="1"/>
  <c r="O126" i="2"/>
  <c r="V126" i="2" s="1"/>
  <c r="N126" i="2"/>
  <c r="U126" i="2" s="1"/>
  <c r="M126" i="2"/>
  <c r="J126" i="2"/>
  <c r="H126" i="2"/>
  <c r="F126" i="2"/>
  <c r="E126" i="2"/>
  <c r="AB125" i="2"/>
  <c r="AD125" i="2" s="1"/>
  <c r="AA125" i="2"/>
  <c r="T125" i="2"/>
  <c r="S125" i="2"/>
  <c r="Z125" i="2" s="1"/>
  <c r="R125" i="2"/>
  <c r="Y125" i="2" s="1"/>
  <c r="Q125" i="2"/>
  <c r="X125" i="2" s="1"/>
  <c r="P125" i="2"/>
  <c r="W125" i="2" s="1"/>
  <c r="O125" i="2"/>
  <c r="V125" i="2" s="1"/>
  <c r="N125" i="2"/>
  <c r="U125" i="2" s="1"/>
  <c r="M125" i="2"/>
  <c r="J125" i="2"/>
  <c r="H125" i="2"/>
  <c r="F125" i="2"/>
  <c r="E125" i="2"/>
  <c r="AB124" i="2"/>
  <c r="AC124" i="2" s="1"/>
  <c r="AA124" i="2"/>
  <c r="AH124" i="2" s="1"/>
  <c r="AO124" i="2" s="1"/>
  <c r="T124" i="2"/>
  <c r="Q124" i="2"/>
  <c r="X124" i="2" s="1"/>
  <c r="P124" i="2"/>
  <c r="W124" i="2" s="1"/>
  <c r="O124" i="2"/>
  <c r="V124" i="2" s="1"/>
  <c r="N124" i="2"/>
  <c r="U124" i="2" s="1"/>
  <c r="M124" i="2"/>
  <c r="J124" i="2"/>
  <c r="H124" i="2"/>
  <c r="F124" i="2"/>
  <c r="E124" i="2"/>
  <c r="AB123" i="2"/>
  <c r="AC123" i="2" s="1"/>
  <c r="AA123" i="2"/>
  <c r="AH123" i="2" s="1"/>
  <c r="AO123" i="2" s="1"/>
  <c r="T123" i="2"/>
  <c r="Q123" i="2"/>
  <c r="X123" i="2" s="1"/>
  <c r="P123" i="2"/>
  <c r="W123" i="2" s="1"/>
  <c r="O123" i="2"/>
  <c r="V123" i="2" s="1"/>
  <c r="N123" i="2"/>
  <c r="U123" i="2" s="1"/>
  <c r="M123" i="2"/>
  <c r="J123" i="2"/>
  <c r="H123" i="2"/>
  <c r="F123" i="2"/>
  <c r="E123" i="2"/>
  <c r="AB122" i="2"/>
  <c r="AA122" i="2"/>
  <c r="AL122" i="2" s="1"/>
  <c r="T122" i="2"/>
  <c r="Q122" i="2"/>
  <c r="X122" i="2" s="1"/>
  <c r="P122" i="2"/>
  <c r="W122" i="2" s="1"/>
  <c r="O122" i="2"/>
  <c r="V122" i="2" s="1"/>
  <c r="N122" i="2"/>
  <c r="U122" i="2" s="1"/>
  <c r="M122" i="2"/>
  <c r="J122" i="2"/>
  <c r="H122" i="2"/>
  <c r="F122" i="2"/>
  <c r="E122" i="2"/>
  <c r="AB121" i="2"/>
  <c r="AA121" i="2"/>
  <c r="T121" i="2"/>
  <c r="Q121" i="2"/>
  <c r="X121" i="2" s="1"/>
  <c r="P121" i="2"/>
  <c r="W121" i="2" s="1"/>
  <c r="O121" i="2"/>
  <c r="V121" i="2" s="1"/>
  <c r="N121" i="2"/>
  <c r="U121" i="2" s="1"/>
  <c r="M121" i="2"/>
  <c r="J121" i="2"/>
  <c r="H121" i="2"/>
  <c r="F121" i="2"/>
  <c r="E121" i="2"/>
  <c r="AB120" i="2"/>
  <c r="AA120" i="2"/>
  <c r="AL120" i="2" s="1"/>
  <c r="T120" i="2"/>
  <c r="Q120" i="2"/>
  <c r="X120" i="2" s="1"/>
  <c r="P120" i="2"/>
  <c r="W120" i="2" s="1"/>
  <c r="O120" i="2"/>
  <c r="V120" i="2" s="1"/>
  <c r="N120" i="2"/>
  <c r="U120" i="2" s="1"/>
  <c r="M120" i="2"/>
  <c r="J120" i="2"/>
  <c r="H120" i="2"/>
  <c r="F120" i="2"/>
  <c r="E120" i="2"/>
  <c r="AB119" i="2"/>
  <c r="AA119" i="2"/>
  <c r="T119" i="2"/>
  <c r="Q119" i="2"/>
  <c r="X119" i="2" s="1"/>
  <c r="P119" i="2"/>
  <c r="W119" i="2" s="1"/>
  <c r="O119" i="2"/>
  <c r="V119" i="2" s="1"/>
  <c r="N119" i="2"/>
  <c r="U119" i="2" s="1"/>
  <c r="M119" i="2"/>
  <c r="J119" i="2"/>
  <c r="H119" i="2"/>
  <c r="F119" i="2"/>
  <c r="E119" i="2"/>
  <c r="AB118" i="2"/>
  <c r="AD118" i="2" s="1"/>
  <c r="AA118" i="2"/>
  <c r="T118" i="2"/>
  <c r="Q118" i="2"/>
  <c r="X118" i="2" s="1"/>
  <c r="P118" i="2"/>
  <c r="W118" i="2" s="1"/>
  <c r="O118" i="2"/>
  <c r="V118" i="2" s="1"/>
  <c r="N118" i="2"/>
  <c r="U118" i="2" s="1"/>
  <c r="M118" i="2"/>
  <c r="J118" i="2"/>
  <c r="H118" i="2"/>
  <c r="F118" i="2"/>
  <c r="E118" i="2"/>
  <c r="AB117" i="2"/>
  <c r="AD117" i="2" s="1"/>
  <c r="AA117" i="2"/>
  <c r="T117" i="2"/>
  <c r="Q117" i="2"/>
  <c r="X117" i="2" s="1"/>
  <c r="P117" i="2"/>
  <c r="W117" i="2" s="1"/>
  <c r="O117" i="2"/>
  <c r="V117" i="2" s="1"/>
  <c r="N117" i="2"/>
  <c r="U117" i="2" s="1"/>
  <c r="M117" i="2"/>
  <c r="J117" i="2"/>
  <c r="H117" i="2"/>
  <c r="F117" i="2"/>
  <c r="E117" i="2"/>
  <c r="AB116" i="2"/>
  <c r="AA116" i="2"/>
  <c r="AH116" i="2" s="1"/>
  <c r="AO116" i="2" s="1"/>
  <c r="T116" i="2"/>
  <c r="Q116" i="2"/>
  <c r="X116" i="2" s="1"/>
  <c r="P116" i="2"/>
  <c r="W116" i="2" s="1"/>
  <c r="O116" i="2"/>
  <c r="V116" i="2" s="1"/>
  <c r="N116" i="2"/>
  <c r="U116" i="2" s="1"/>
  <c r="M116" i="2"/>
  <c r="J116" i="2"/>
  <c r="H116" i="2"/>
  <c r="F116" i="2"/>
  <c r="E116" i="2"/>
  <c r="AB115" i="2"/>
  <c r="AC115" i="2" s="1"/>
  <c r="AA115" i="2"/>
  <c r="T115" i="2"/>
  <c r="Q115" i="2"/>
  <c r="X115" i="2" s="1"/>
  <c r="P115" i="2"/>
  <c r="W115" i="2" s="1"/>
  <c r="O115" i="2"/>
  <c r="V115" i="2" s="1"/>
  <c r="N115" i="2"/>
  <c r="U115" i="2" s="1"/>
  <c r="M115" i="2"/>
  <c r="J115" i="2"/>
  <c r="H115" i="2"/>
  <c r="F115" i="2"/>
  <c r="E115" i="2"/>
  <c r="AB114" i="2"/>
  <c r="AA114" i="2"/>
  <c r="AL114" i="2" s="1"/>
  <c r="T114" i="2"/>
  <c r="S114" i="2"/>
  <c r="Z114" i="2" s="1"/>
  <c r="R114" i="2"/>
  <c r="Y114" i="2" s="1"/>
  <c r="Q114" i="2"/>
  <c r="X114" i="2" s="1"/>
  <c r="P114" i="2"/>
  <c r="W114" i="2" s="1"/>
  <c r="O114" i="2"/>
  <c r="V114" i="2" s="1"/>
  <c r="N114" i="2"/>
  <c r="U114" i="2" s="1"/>
  <c r="M114" i="2"/>
  <c r="J114" i="2"/>
  <c r="H114" i="2"/>
  <c r="F114" i="2"/>
  <c r="E114" i="2"/>
  <c r="AB113" i="2"/>
  <c r="AD113" i="2" s="1"/>
  <c r="AA113" i="2"/>
  <c r="T113" i="2"/>
  <c r="S113" i="2"/>
  <c r="Z113" i="2" s="1"/>
  <c r="R113" i="2"/>
  <c r="Y113" i="2" s="1"/>
  <c r="Q113" i="2"/>
  <c r="X113" i="2" s="1"/>
  <c r="P113" i="2"/>
  <c r="W113" i="2" s="1"/>
  <c r="O113" i="2"/>
  <c r="V113" i="2" s="1"/>
  <c r="N113" i="2"/>
  <c r="U113" i="2" s="1"/>
  <c r="M113" i="2"/>
  <c r="J113" i="2"/>
  <c r="H113" i="2"/>
  <c r="F113" i="2"/>
  <c r="E113" i="2"/>
  <c r="AB112" i="2"/>
  <c r="AC112" i="2" s="1"/>
  <c r="AA112" i="2"/>
  <c r="AH112" i="2" s="1"/>
  <c r="AO112" i="2" s="1"/>
  <c r="T112" i="2"/>
  <c r="S112" i="2"/>
  <c r="Z112" i="2" s="1"/>
  <c r="R112" i="2"/>
  <c r="Y112" i="2" s="1"/>
  <c r="Q112" i="2"/>
  <c r="X112" i="2" s="1"/>
  <c r="P112" i="2"/>
  <c r="W112" i="2" s="1"/>
  <c r="O112" i="2"/>
  <c r="V112" i="2" s="1"/>
  <c r="N112" i="2"/>
  <c r="U112" i="2" s="1"/>
  <c r="M112" i="2"/>
  <c r="J112" i="2"/>
  <c r="H112" i="2"/>
  <c r="F112" i="2"/>
  <c r="E112" i="2"/>
  <c r="AB111" i="2"/>
  <c r="AA111" i="2"/>
  <c r="T111" i="2"/>
  <c r="S111" i="2"/>
  <c r="Z111" i="2" s="1"/>
  <c r="R111" i="2"/>
  <c r="Y111" i="2" s="1"/>
  <c r="Q111" i="2"/>
  <c r="X111" i="2" s="1"/>
  <c r="P111" i="2"/>
  <c r="W111" i="2" s="1"/>
  <c r="O111" i="2"/>
  <c r="V111" i="2" s="1"/>
  <c r="N111" i="2"/>
  <c r="U111" i="2" s="1"/>
  <c r="M111" i="2"/>
  <c r="J111" i="2"/>
  <c r="H111" i="2"/>
  <c r="F111" i="2"/>
  <c r="E111" i="2"/>
  <c r="AB110" i="2"/>
  <c r="AD110" i="2" s="1"/>
  <c r="AA110" i="2"/>
  <c r="T110" i="2"/>
  <c r="S110" i="2"/>
  <c r="Z110" i="2" s="1"/>
  <c r="R110" i="2"/>
  <c r="Y110" i="2" s="1"/>
  <c r="Q110" i="2"/>
  <c r="X110" i="2" s="1"/>
  <c r="P110" i="2"/>
  <c r="W110" i="2" s="1"/>
  <c r="O110" i="2"/>
  <c r="V110" i="2" s="1"/>
  <c r="N110" i="2"/>
  <c r="U110" i="2" s="1"/>
  <c r="M110" i="2"/>
  <c r="J110" i="2"/>
  <c r="H110" i="2"/>
  <c r="F110" i="2"/>
  <c r="E110" i="2"/>
  <c r="AB109" i="2"/>
  <c r="AD109" i="2" s="1"/>
  <c r="AA109" i="2"/>
  <c r="AI109" i="2" s="1"/>
  <c r="AP109" i="2" s="1"/>
  <c r="T109" i="2"/>
  <c r="S109" i="2"/>
  <c r="Z109" i="2" s="1"/>
  <c r="R109" i="2"/>
  <c r="Y109" i="2" s="1"/>
  <c r="Q109" i="2"/>
  <c r="X109" i="2" s="1"/>
  <c r="P109" i="2"/>
  <c r="W109" i="2" s="1"/>
  <c r="O109" i="2"/>
  <c r="V109" i="2" s="1"/>
  <c r="N109" i="2"/>
  <c r="U109" i="2" s="1"/>
  <c r="M109" i="2"/>
  <c r="J109" i="2"/>
  <c r="H109" i="2"/>
  <c r="F109" i="2"/>
  <c r="E109" i="2"/>
  <c r="AB108" i="2"/>
  <c r="AC108" i="2" s="1"/>
  <c r="AA108" i="2"/>
  <c r="AL108" i="2" s="1"/>
  <c r="T108" i="2"/>
  <c r="S108" i="2"/>
  <c r="Z108" i="2" s="1"/>
  <c r="R108" i="2"/>
  <c r="Y108" i="2" s="1"/>
  <c r="Q108" i="2"/>
  <c r="X108" i="2" s="1"/>
  <c r="P108" i="2"/>
  <c r="W108" i="2" s="1"/>
  <c r="O108" i="2"/>
  <c r="V108" i="2" s="1"/>
  <c r="N108" i="2"/>
  <c r="U108" i="2" s="1"/>
  <c r="M108" i="2"/>
  <c r="J108" i="2"/>
  <c r="H108" i="2"/>
  <c r="F108" i="2"/>
  <c r="E108" i="2"/>
  <c r="AB107" i="2"/>
  <c r="AA107" i="2"/>
  <c r="AI107" i="2" s="1"/>
  <c r="AP107" i="2" s="1"/>
  <c r="T107" i="2"/>
  <c r="Q107" i="2"/>
  <c r="X107" i="2" s="1"/>
  <c r="P107" i="2"/>
  <c r="W107" i="2" s="1"/>
  <c r="O107" i="2"/>
  <c r="V107" i="2" s="1"/>
  <c r="N107" i="2"/>
  <c r="U107" i="2" s="1"/>
  <c r="M107" i="2"/>
  <c r="J107" i="2"/>
  <c r="H107" i="2"/>
  <c r="F107" i="2"/>
  <c r="E107" i="2"/>
  <c r="AB106" i="2"/>
  <c r="AC106" i="2" s="1"/>
  <c r="AA106" i="2"/>
  <c r="AL106" i="2" s="1"/>
  <c r="T106" i="2"/>
  <c r="Q106" i="2"/>
  <c r="X106" i="2" s="1"/>
  <c r="P106" i="2"/>
  <c r="W106" i="2" s="1"/>
  <c r="O106" i="2"/>
  <c r="V106" i="2" s="1"/>
  <c r="N106" i="2"/>
  <c r="U106" i="2" s="1"/>
  <c r="M106" i="2"/>
  <c r="J106" i="2"/>
  <c r="H106" i="2"/>
  <c r="F106" i="2"/>
  <c r="E106" i="2"/>
  <c r="AB105" i="2"/>
  <c r="AC105" i="2" s="1"/>
  <c r="AA105" i="2"/>
  <c r="AH105" i="2" s="1"/>
  <c r="AO105" i="2" s="1"/>
  <c r="T105" i="2"/>
  <c r="Q105" i="2"/>
  <c r="X105" i="2" s="1"/>
  <c r="P105" i="2"/>
  <c r="W105" i="2" s="1"/>
  <c r="O105" i="2"/>
  <c r="V105" i="2" s="1"/>
  <c r="N105" i="2"/>
  <c r="U105" i="2" s="1"/>
  <c r="M105" i="2"/>
  <c r="J105" i="2"/>
  <c r="H105" i="2"/>
  <c r="F105" i="2"/>
  <c r="E105" i="2"/>
  <c r="AB104" i="2"/>
  <c r="AD104" i="2" s="1"/>
  <c r="AA104" i="2"/>
  <c r="T104" i="2"/>
  <c r="Q104" i="2"/>
  <c r="X104" i="2" s="1"/>
  <c r="P104" i="2"/>
  <c r="W104" i="2" s="1"/>
  <c r="O104" i="2"/>
  <c r="V104" i="2" s="1"/>
  <c r="N104" i="2"/>
  <c r="U104" i="2" s="1"/>
  <c r="M104" i="2"/>
  <c r="J104" i="2"/>
  <c r="H104" i="2"/>
  <c r="F104" i="2"/>
  <c r="E104" i="2"/>
  <c r="AB103" i="2"/>
  <c r="AD103" i="2" s="1"/>
  <c r="AA103" i="2"/>
  <c r="AI103" i="2" s="1"/>
  <c r="AP103" i="2" s="1"/>
  <c r="T103" i="2"/>
  <c r="Q103" i="2"/>
  <c r="X103" i="2" s="1"/>
  <c r="P103" i="2"/>
  <c r="W103" i="2" s="1"/>
  <c r="O103" i="2"/>
  <c r="V103" i="2" s="1"/>
  <c r="N103" i="2"/>
  <c r="U103" i="2" s="1"/>
  <c r="M103" i="2"/>
  <c r="J103" i="2"/>
  <c r="H103" i="2"/>
  <c r="F103" i="2"/>
  <c r="E103" i="2"/>
  <c r="AB102" i="2"/>
  <c r="AA102" i="2"/>
  <c r="B102" i="2" s="1"/>
  <c r="M102" i="2"/>
  <c r="L102" i="2"/>
  <c r="T102" i="2" s="1"/>
  <c r="J102" i="2"/>
  <c r="H102" i="2"/>
  <c r="F102" i="2"/>
  <c r="E102" i="2"/>
  <c r="AB101" i="2"/>
  <c r="AC101" i="2" s="1"/>
  <c r="AA101" i="2"/>
  <c r="AG101" i="2" s="1"/>
  <c r="AN101" i="2" s="1"/>
  <c r="M101" i="2"/>
  <c r="L101" i="2"/>
  <c r="J101" i="2"/>
  <c r="H101" i="2"/>
  <c r="F101" i="2"/>
  <c r="E101" i="2"/>
  <c r="AB100" i="2"/>
  <c r="AD100" i="2" s="1"/>
  <c r="AA100" i="2"/>
  <c r="AL100" i="2" s="1"/>
  <c r="M100" i="2"/>
  <c r="L100" i="2"/>
  <c r="S100" i="2" s="1"/>
  <c r="Z100" i="2" s="1"/>
  <c r="J100" i="2"/>
  <c r="H100" i="2"/>
  <c r="F100" i="2"/>
  <c r="E100" i="2"/>
  <c r="AB99" i="2"/>
  <c r="AC99" i="2" s="1"/>
  <c r="AA99" i="2"/>
  <c r="M99" i="2"/>
  <c r="L99" i="2"/>
  <c r="Q99" i="2" s="1"/>
  <c r="X99" i="2" s="1"/>
  <c r="J99" i="2"/>
  <c r="H99" i="2"/>
  <c r="F99" i="2"/>
  <c r="E99" i="2"/>
  <c r="AB98" i="2"/>
  <c r="AD98" i="2" s="1"/>
  <c r="AA98" i="2"/>
  <c r="AI98" i="2" s="1"/>
  <c r="AP98" i="2" s="1"/>
  <c r="M98" i="2"/>
  <c r="L98" i="2"/>
  <c r="T98" i="2" s="1"/>
  <c r="J98" i="2"/>
  <c r="H98" i="2"/>
  <c r="F98" i="2"/>
  <c r="E98" i="2"/>
  <c r="AB97" i="2"/>
  <c r="AC97" i="2" s="1"/>
  <c r="AA97" i="2"/>
  <c r="M97" i="2"/>
  <c r="L97" i="2"/>
  <c r="R97" i="2" s="1"/>
  <c r="Y97" i="2" s="1"/>
  <c r="J97" i="2"/>
  <c r="H97" i="2"/>
  <c r="F97" i="2"/>
  <c r="E97" i="2"/>
  <c r="AB96" i="2"/>
  <c r="AA96" i="2"/>
  <c r="AF96" i="2" s="1"/>
  <c r="AM96" i="2" s="1"/>
  <c r="M96" i="2"/>
  <c r="L96" i="2"/>
  <c r="T96" i="2" s="1"/>
  <c r="J96" i="2"/>
  <c r="H96" i="2"/>
  <c r="F96" i="2"/>
  <c r="E96" i="2"/>
  <c r="AB95" i="2"/>
  <c r="AC95" i="2" s="1"/>
  <c r="AA95" i="2"/>
  <c r="AG95" i="2" s="1"/>
  <c r="AN95" i="2" s="1"/>
  <c r="M95" i="2"/>
  <c r="L95" i="2"/>
  <c r="P95" i="2" s="1"/>
  <c r="W95" i="2" s="1"/>
  <c r="J95" i="2"/>
  <c r="H95" i="2"/>
  <c r="F95" i="2"/>
  <c r="E95" i="2"/>
  <c r="AB94" i="2"/>
  <c r="AC94" i="2" s="1"/>
  <c r="AA94" i="2"/>
  <c r="AI94" i="2" s="1"/>
  <c r="AP94" i="2" s="1"/>
  <c r="M94" i="2"/>
  <c r="L94" i="2"/>
  <c r="R94" i="2" s="1"/>
  <c r="Y94" i="2" s="1"/>
  <c r="J94" i="2"/>
  <c r="H94" i="2"/>
  <c r="F94" i="2"/>
  <c r="E94" i="2"/>
  <c r="AB93" i="2"/>
  <c r="AC93" i="2" s="1"/>
  <c r="AA93" i="2"/>
  <c r="AJ93" i="2" s="1"/>
  <c r="AQ93" i="2" s="1"/>
  <c r="M93" i="2"/>
  <c r="L93" i="2"/>
  <c r="R93" i="2" s="1"/>
  <c r="Y93" i="2" s="1"/>
  <c r="J93" i="2"/>
  <c r="H93" i="2"/>
  <c r="F93" i="2"/>
  <c r="E93" i="2"/>
  <c r="AB92" i="2"/>
  <c r="AD92" i="2" s="1"/>
  <c r="AA92" i="2"/>
  <c r="AK92" i="2" s="1"/>
  <c r="AR92" i="2" s="1"/>
  <c r="M92" i="2"/>
  <c r="L92" i="2"/>
  <c r="O92" i="2" s="1"/>
  <c r="V92" i="2" s="1"/>
  <c r="J92" i="2"/>
  <c r="H92" i="2"/>
  <c r="F92" i="2"/>
  <c r="E92" i="2"/>
  <c r="AB91" i="2"/>
  <c r="AA91" i="2"/>
  <c r="AH91" i="2" s="1"/>
  <c r="AO91" i="2" s="1"/>
  <c r="M91" i="2"/>
  <c r="L91" i="2"/>
  <c r="J91" i="2"/>
  <c r="H91" i="2"/>
  <c r="F91" i="2"/>
  <c r="E91" i="2"/>
  <c r="AB90" i="2"/>
  <c r="AA90" i="2"/>
  <c r="AL90" i="2" s="1"/>
  <c r="M90" i="2"/>
  <c r="L90" i="2"/>
  <c r="J90" i="2"/>
  <c r="F90" i="2"/>
  <c r="E90" i="2"/>
  <c r="AB89" i="2"/>
  <c r="AD89" i="2" s="1"/>
  <c r="AA89" i="2"/>
  <c r="T89" i="2"/>
  <c r="Q89" i="2"/>
  <c r="X89" i="2" s="1"/>
  <c r="P89" i="2"/>
  <c r="W89" i="2" s="1"/>
  <c r="O89" i="2"/>
  <c r="V89" i="2" s="1"/>
  <c r="N89" i="2"/>
  <c r="U89" i="2" s="1"/>
  <c r="M89" i="2"/>
  <c r="J89" i="2"/>
  <c r="F89" i="2"/>
  <c r="E89" i="2"/>
  <c r="AB88" i="2"/>
  <c r="AC88" i="2" s="1"/>
  <c r="AA88" i="2"/>
  <c r="T88" i="2"/>
  <c r="Q88" i="2"/>
  <c r="X88" i="2" s="1"/>
  <c r="P88" i="2"/>
  <c r="W88" i="2" s="1"/>
  <c r="O88" i="2"/>
  <c r="V88" i="2" s="1"/>
  <c r="N88" i="2"/>
  <c r="U88" i="2" s="1"/>
  <c r="M88" i="2"/>
  <c r="J88" i="2"/>
  <c r="F88" i="2"/>
  <c r="E88" i="2"/>
  <c r="AB87" i="2"/>
  <c r="AA87" i="2"/>
  <c r="T87" i="2"/>
  <c r="Q87" i="2"/>
  <c r="X87" i="2" s="1"/>
  <c r="P87" i="2"/>
  <c r="W87" i="2" s="1"/>
  <c r="O87" i="2"/>
  <c r="V87" i="2" s="1"/>
  <c r="N87" i="2"/>
  <c r="U87" i="2" s="1"/>
  <c r="M87" i="2"/>
  <c r="J87" i="2"/>
  <c r="F87" i="2"/>
  <c r="E87" i="2"/>
  <c r="AD86" i="2"/>
  <c r="AC86" i="2"/>
  <c r="AB86" i="2"/>
  <c r="AA86" i="2"/>
  <c r="AI86" i="2" s="1"/>
  <c r="AP86" i="2" s="1"/>
  <c r="T86" i="2"/>
  <c r="Q86" i="2"/>
  <c r="X86" i="2" s="1"/>
  <c r="P86" i="2"/>
  <c r="W86" i="2" s="1"/>
  <c r="O86" i="2"/>
  <c r="V86" i="2" s="1"/>
  <c r="N86" i="2"/>
  <c r="U86" i="2" s="1"/>
  <c r="M86" i="2"/>
  <c r="J86" i="2"/>
  <c r="F86" i="2"/>
  <c r="E86" i="2"/>
  <c r="AB85" i="2"/>
  <c r="AD85" i="2" s="1"/>
  <c r="AA85" i="2"/>
  <c r="AG85" i="2" s="1"/>
  <c r="AN85" i="2" s="1"/>
  <c r="T85" i="2"/>
  <c r="Q85" i="2"/>
  <c r="X85" i="2" s="1"/>
  <c r="P85" i="2"/>
  <c r="W85" i="2" s="1"/>
  <c r="O85" i="2"/>
  <c r="V85" i="2" s="1"/>
  <c r="N85" i="2"/>
  <c r="U85" i="2" s="1"/>
  <c r="M85" i="2"/>
  <c r="J85" i="2"/>
  <c r="F85" i="2"/>
  <c r="E85" i="2"/>
  <c r="AB84" i="2"/>
  <c r="T84" i="2"/>
  <c r="Q84" i="2"/>
  <c r="X84" i="2" s="1"/>
  <c r="P84" i="2"/>
  <c r="W84" i="2" s="1"/>
  <c r="O84" i="2"/>
  <c r="V84" i="2" s="1"/>
  <c r="N84" i="2"/>
  <c r="U84" i="2" s="1"/>
  <c r="M84" i="2"/>
  <c r="J84" i="2"/>
  <c r="F84" i="2"/>
  <c r="E84" i="2"/>
  <c r="AD83" i="2"/>
  <c r="AC83" i="2"/>
  <c r="AB83" i="2"/>
  <c r="AA83" i="2"/>
  <c r="T83" i="2"/>
  <c r="Q83" i="2"/>
  <c r="X83" i="2" s="1"/>
  <c r="P83" i="2"/>
  <c r="W83" i="2" s="1"/>
  <c r="O83" i="2"/>
  <c r="V83" i="2" s="1"/>
  <c r="N83" i="2"/>
  <c r="U83" i="2" s="1"/>
  <c r="M83" i="2"/>
  <c r="J83" i="2"/>
  <c r="F83" i="2"/>
  <c r="E83" i="2"/>
  <c r="AB82" i="2"/>
  <c r="AA82" i="2"/>
  <c r="AH82" i="2" s="1"/>
  <c r="AO82" i="2" s="1"/>
  <c r="T82" i="2"/>
  <c r="Q82" i="2"/>
  <c r="X82" i="2" s="1"/>
  <c r="P82" i="2"/>
  <c r="W82" i="2" s="1"/>
  <c r="O82" i="2"/>
  <c r="V82" i="2" s="1"/>
  <c r="N82" i="2"/>
  <c r="U82" i="2" s="1"/>
  <c r="M82" i="2"/>
  <c r="J82" i="2"/>
  <c r="F82" i="2"/>
  <c r="E82" i="2"/>
  <c r="AL81" i="2"/>
  <c r="AK81" i="2"/>
  <c r="AR81" i="2" s="1"/>
  <c r="AJ81" i="2"/>
  <c r="AQ81" i="2" s="1"/>
  <c r="AI81" i="2"/>
  <c r="AP81" i="2" s="1"/>
  <c r="AH81" i="2"/>
  <c r="AO81" i="2" s="1"/>
  <c r="AG81" i="2"/>
  <c r="AN81" i="2" s="1"/>
  <c r="AF81" i="2"/>
  <c r="AM81" i="2" s="1"/>
  <c r="AB81" i="2"/>
  <c r="AD81" i="2" s="1"/>
  <c r="J81" i="2"/>
  <c r="F81" i="2"/>
  <c r="E81" i="2"/>
  <c r="B81" i="2"/>
  <c r="AL80" i="2"/>
  <c r="AK80" i="2"/>
  <c r="AR80" i="2" s="1"/>
  <c r="AJ80" i="2"/>
  <c r="AQ80" i="2" s="1"/>
  <c r="AI80" i="2"/>
  <c r="AP80" i="2" s="1"/>
  <c r="AH80" i="2"/>
  <c r="AO80" i="2" s="1"/>
  <c r="AG80" i="2"/>
  <c r="AN80" i="2" s="1"/>
  <c r="AF80" i="2"/>
  <c r="AM80" i="2" s="1"/>
  <c r="AB80" i="2"/>
  <c r="AD80" i="2" s="1"/>
  <c r="J80" i="2"/>
  <c r="F80" i="2"/>
  <c r="E80" i="2"/>
  <c r="B80" i="2"/>
  <c r="AL79" i="2"/>
  <c r="AK79" i="2"/>
  <c r="AR79" i="2" s="1"/>
  <c r="AJ79" i="2"/>
  <c r="AQ79" i="2" s="1"/>
  <c r="AI79" i="2"/>
  <c r="AP79" i="2" s="1"/>
  <c r="AH79" i="2"/>
  <c r="AO79" i="2" s="1"/>
  <c r="AG79" i="2"/>
  <c r="AN79" i="2" s="1"/>
  <c r="AF79" i="2"/>
  <c r="AM79" i="2" s="1"/>
  <c r="AB79" i="2"/>
  <c r="AD79" i="2" s="1"/>
  <c r="J79" i="2"/>
  <c r="F79" i="2"/>
  <c r="E79" i="2"/>
  <c r="B79" i="2"/>
  <c r="AB78" i="2"/>
  <c r="AD78" i="2" s="1"/>
  <c r="AA78" i="2"/>
  <c r="AF78" i="2" s="1"/>
  <c r="AM78" i="2" s="1"/>
  <c r="J78" i="2"/>
  <c r="F78" i="2"/>
  <c r="E78" i="2"/>
  <c r="AB77" i="2"/>
  <c r="AA77" i="2"/>
  <c r="AI77" i="2" s="1"/>
  <c r="AP77" i="2" s="1"/>
  <c r="M77" i="2"/>
  <c r="L77" i="2"/>
  <c r="T77" i="2" s="1"/>
  <c r="J77" i="2"/>
  <c r="F77" i="2"/>
  <c r="E77" i="2"/>
  <c r="AB76" i="2"/>
  <c r="AA76" i="2"/>
  <c r="AI76" i="2" s="1"/>
  <c r="AP76" i="2" s="1"/>
  <c r="M76" i="2"/>
  <c r="L76" i="2"/>
  <c r="T76" i="2" s="1"/>
  <c r="J76" i="2"/>
  <c r="F76" i="2"/>
  <c r="E76" i="2"/>
  <c r="AB75" i="2"/>
  <c r="AA75" i="2"/>
  <c r="AH75" i="2" s="1"/>
  <c r="AO75" i="2" s="1"/>
  <c r="M75" i="2"/>
  <c r="L75" i="2"/>
  <c r="T75" i="2" s="1"/>
  <c r="J75" i="2"/>
  <c r="F75" i="2"/>
  <c r="E75" i="2"/>
  <c r="AB74" i="2"/>
  <c r="AA74" i="2"/>
  <c r="AI74" i="2" s="1"/>
  <c r="AP74" i="2" s="1"/>
  <c r="T74" i="2"/>
  <c r="Q74" i="2"/>
  <c r="X74" i="2" s="1"/>
  <c r="P74" i="2"/>
  <c r="W74" i="2" s="1"/>
  <c r="O74" i="2"/>
  <c r="V74" i="2" s="1"/>
  <c r="N74" i="2"/>
  <c r="U74" i="2" s="1"/>
  <c r="M74" i="2"/>
  <c r="J74" i="2"/>
  <c r="F74" i="2"/>
  <c r="E74" i="2"/>
  <c r="AB73" i="2"/>
  <c r="AD73" i="2" s="1"/>
  <c r="AA73" i="2"/>
  <c r="AF73" i="2" s="1"/>
  <c r="AM73" i="2" s="1"/>
  <c r="T73" i="2"/>
  <c r="Q73" i="2"/>
  <c r="X73" i="2" s="1"/>
  <c r="P73" i="2"/>
  <c r="W73" i="2" s="1"/>
  <c r="O73" i="2"/>
  <c r="V73" i="2" s="1"/>
  <c r="N73" i="2"/>
  <c r="U73" i="2" s="1"/>
  <c r="M73" i="2"/>
  <c r="J73" i="2"/>
  <c r="F73" i="2"/>
  <c r="E73" i="2"/>
  <c r="AB72" i="2"/>
  <c r="AA72" i="2"/>
  <c r="T72" i="2"/>
  <c r="Q72" i="2"/>
  <c r="X72" i="2" s="1"/>
  <c r="P72" i="2"/>
  <c r="W72" i="2" s="1"/>
  <c r="O72" i="2"/>
  <c r="V72" i="2" s="1"/>
  <c r="N72" i="2"/>
  <c r="U72" i="2" s="1"/>
  <c r="M72" i="2"/>
  <c r="J72" i="2"/>
  <c r="F72" i="2"/>
  <c r="E72" i="2"/>
  <c r="AB71" i="2"/>
  <c r="AD71" i="2" s="1"/>
  <c r="AA71" i="2"/>
  <c r="AJ71" i="2" s="1"/>
  <c r="AQ71" i="2" s="1"/>
  <c r="T71" i="2"/>
  <c r="Q71" i="2"/>
  <c r="X71" i="2" s="1"/>
  <c r="P71" i="2"/>
  <c r="W71" i="2" s="1"/>
  <c r="O71" i="2"/>
  <c r="V71" i="2" s="1"/>
  <c r="N71" i="2"/>
  <c r="U71" i="2" s="1"/>
  <c r="M71" i="2"/>
  <c r="J71" i="2"/>
  <c r="F71" i="2"/>
  <c r="E71" i="2"/>
  <c r="AB70" i="2"/>
  <c r="AC70" i="2" s="1"/>
  <c r="AA70" i="2"/>
  <c r="AH70" i="2" s="1"/>
  <c r="AO70" i="2" s="1"/>
  <c r="T70" i="2"/>
  <c r="Q70" i="2"/>
  <c r="X70" i="2" s="1"/>
  <c r="P70" i="2"/>
  <c r="W70" i="2" s="1"/>
  <c r="O70" i="2"/>
  <c r="V70" i="2" s="1"/>
  <c r="N70" i="2"/>
  <c r="U70" i="2" s="1"/>
  <c r="M70" i="2"/>
  <c r="J70" i="2"/>
  <c r="F70" i="2"/>
  <c r="E70" i="2"/>
  <c r="AB69" i="2"/>
  <c r="AD69" i="2" s="1"/>
  <c r="AA69" i="2"/>
  <c r="AF69" i="2" s="1"/>
  <c r="AM69" i="2" s="1"/>
  <c r="T69" i="2"/>
  <c r="Q69" i="2"/>
  <c r="X69" i="2" s="1"/>
  <c r="P69" i="2"/>
  <c r="W69" i="2" s="1"/>
  <c r="O69" i="2"/>
  <c r="V69" i="2" s="1"/>
  <c r="N69" i="2"/>
  <c r="U69" i="2" s="1"/>
  <c r="M69" i="2"/>
  <c r="J69" i="2"/>
  <c r="F69" i="2"/>
  <c r="E69" i="2"/>
  <c r="AB68" i="2"/>
  <c r="AC68" i="2" s="1"/>
  <c r="AA68" i="2"/>
  <c r="T68" i="2"/>
  <c r="Q68" i="2"/>
  <c r="X68" i="2" s="1"/>
  <c r="P68" i="2"/>
  <c r="W68" i="2" s="1"/>
  <c r="O68" i="2"/>
  <c r="V68" i="2" s="1"/>
  <c r="N68" i="2"/>
  <c r="U68" i="2" s="1"/>
  <c r="M68" i="2"/>
  <c r="J68" i="2"/>
  <c r="F68" i="2"/>
  <c r="E68" i="2"/>
  <c r="AB67" i="2"/>
  <c r="AD67" i="2" s="1"/>
  <c r="AA67" i="2"/>
  <c r="AL67" i="2" s="1"/>
  <c r="T67" i="2"/>
  <c r="Q67" i="2"/>
  <c r="X67" i="2" s="1"/>
  <c r="P67" i="2"/>
  <c r="W67" i="2" s="1"/>
  <c r="O67" i="2"/>
  <c r="V67" i="2" s="1"/>
  <c r="N67" i="2"/>
  <c r="U67" i="2" s="1"/>
  <c r="M67" i="2"/>
  <c r="J67" i="2"/>
  <c r="F67" i="2"/>
  <c r="E67" i="2"/>
  <c r="AB66" i="2"/>
  <c r="AC66" i="2" s="1"/>
  <c r="AA66" i="2"/>
  <c r="AI66" i="2" s="1"/>
  <c r="AP66" i="2" s="1"/>
  <c r="T66" i="2"/>
  <c r="Q66" i="2"/>
  <c r="X66" i="2" s="1"/>
  <c r="P66" i="2"/>
  <c r="W66" i="2" s="1"/>
  <c r="O66" i="2"/>
  <c r="V66" i="2" s="1"/>
  <c r="N66" i="2"/>
  <c r="U66" i="2" s="1"/>
  <c r="M66" i="2"/>
  <c r="J66" i="2"/>
  <c r="F66" i="2"/>
  <c r="E66" i="2"/>
  <c r="AD65" i="2"/>
  <c r="AB65" i="2"/>
  <c r="AC65" i="2" s="1"/>
  <c r="AA65" i="2"/>
  <c r="T65" i="2"/>
  <c r="Q65" i="2"/>
  <c r="X65" i="2" s="1"/>
  <c r="P65" i="2"/>
  <c r="W65" i="2" s="1"/>
  <c r="O65" i="2"/>
  <c r="V65" i="2" s="1"/>
  <c r="N65" i="2"/>
  <c r="U65" i="2" s="1"/>
  <c r="M65" i="2"/>
  <c r="J65" i="2"/>
  <c r="H65" i="2"/>
  <c r="F65" i="2"/>
  <c r="E65" i="2"/>
  <c r="AD64" i="2"/>
  <c r="AB64" i="2"/>
  <c r="AC64" i="2" s="1"/>
  <c r="AA64" i="2"/>
  <c r="AH64" i="2" s="1"/>
  <c r="AO64" i="2" s="1"/>
  <c r="T64" i="2"/>
  <c r="Q64" i="2"/>
  <c r="X64" i="2" s="1"/>
  <c r="P64" i="2"/>
  <c r="W64" i="2" s="1"/>
  <c r="O64" i="2"/>
  <c r="V64" i="2" s="1"/>
  <c r="N64" i="2"/>
  <c r="U64" i="2" s="1"/>
  <c r="M64" i="2"/>
  <c r="J64" i="2"/>
  <c r="H64" i="2"/>
  <c r="F64" i="2"/>
  <c r="E64" i="2"/>
  <c r="AD63" i="2"/>
  <c r="AB63" i="2"/>
  <c r="AC63" i="2" s="1"/>
  <c r="AA63" i="2"/>
  <c r="T63" i="2"/>
  <c r="S63" i="2"/>
  <c r="Z63" i="2" s="1"/>
  <c r="R63" i="2"/>
  <c r="Y63" i="2" s="1"/>
  <c r="Q63" i="2"/>
  <c r="X63" i="2" s="1"/>
  <c r="P63" i="2"/>
  <c r="W63" i="2" s="1"/>
  <c r="O63" i="2"/>
  <c r="V63" i="2" s="1"/>
  <c r="N63" i="2"/>
  <c r="U63" i="2" s="1"/>
  <c r="M63" i="2"/>
  <c r="J63" i="2"/>
  <c r="H63" i="2"/>
  <c r="F63" i="2"/>
  <c r="E63" i="2"/>
  <c r="AD62" i="2"/>
  <c r="AB62" i="2"/>
  <c r="AC62" i="2" s="1"/>
  <c r="AA62" i="2"/>
  <c r="AH62" i="2" s="1"/>
  <c r="AO62" i="2" s="1"/>
  <c r="T62" i="2"/>
  <c r="Q62" i="2"/>
  <c r="X62" i="2" s="1"/>
  <c r="P62" i="2"/>
  <c r="W62" i="2" s="1"/>
  <c r="O62" i="2"/>
  <c r="V62" i="2" s="1"/>
  <c r="N62" i="2"/>
  <c r="U62" i="2" s="1"/>
  <c r="M62" i="2"/>
  <c r="J62" i="2"/>
  <c r="H62" i="2"/>
  <c r="F62" i="2"/>
  <c r="E62" i="2"/>
  <c r="AD61" i="2"/>
  <c r="AB61" i="2"/>
  <c r="AC61" i="2" s="1"/>
  <c r="AA61" i="2"/>
  <c r="AJ61" i="2" s="1"/>
  <c r="AQ61" i="2" s="1"/>
  <c r="T61" i="2"/>
  <c r="Q61" i="2"/>
  <c r="X61" i="2" s="1"/>
  <c r="P61" i="2"/>
  <c r="W61" i="2" s="1"/>
  <c r="O61" i="2"/>
  <c r="V61" i="2" s="1"/>
  <c r="N61" i="2"/>
  <c r="U61" i="2" s="1"/>
  <c r="M61" i="2"/>
  <c r="J61" i="2"/>
  <c r="H61" i="2"/>
  <c r="F61" i="2"/>
  <c r="E61" i="2"/>
  <c r="AD60" i="2"/>
  <c r="AB60" i="2"/>
  <c r="AC60" i="2" s="1"/>
  <c r="AA60" i="2"/>
  <c r="AL60" i="2" s="1"/>
  <c r="T60" i="2"/>
  <c r="Q60" i="2"/>
  <c r="X60" i="2" s="1"/>
  <c r="P60" i="2"/>
  <c r="W60" i="2" s="1"/>
  <c r="O60" i="2"/>
  <c r="V60" i="2" s="1"/>
  <c r="N60" i="2"/>
  <c r="U60" i="2" s="1"/>
  <c r="M60" i="2"/>
  <c r="J60" i="2"/>
  <c r="H60" i="2"/>
  <c r="F60" i="2"/>
  <c r="E60" i="2"/>
  <c r="AD59" i="2"/>
  <c r="AB59" i="2"/>
  <c r="AC59" i="2" s="1"/>
  <c r="AA59" i="2"/>
  <c r="AH59" i="2" s="1"/>
  <c r="AO59" i="2" s="1"/>
  <c r="T59" i="2"/>
  <c r="Q59" i="2"/>
  <c r="X59" i="2" s="1"/>
  <c r="P59" i="2"/>
  <c r="W59" i="2" s="1"/>
  <c r="O59" i="2"/>
  <c r="V59" i="2" s="1"/>
  <c r="N59" i="2"/>
  <c r="U59" i="2" s="1"/>
  <c r="M59" i="2"/>
  <c r="J59" i="2"/>
  <c r="H59" i="2"/>
  <c r="F59" i="2"/>
  <c r="E59" i="2"/>
  <c r="AD58" i="2"/>
  <c r="AB58" i="2"/>
  <c r="AC58" i="2" s="1"/>
  <c r="AA58" i="2"/>
  <c r="AH58" i="2" s="1"/>
  <c r="AO58" i="2" s="1"/>
  <c r="T58" i="2"/>
  <c r="Q58" i="2"/>
  <c r="X58" i="2" s="1"/>
  <c r="P58" i="2"/>
  <c r="W58" i="2" s="1"/>
  <c r="O58" i="2"/>
  <c r="V58" i="2" s="1"/>
  <c r="N58" i="2"/>
  <c r="U58" i="2" s="1"/>
  <c r="M58" i="2"/>
  <c r="J58" i="2"/>
  <c r="H58" i="2"/>
  <c r="F58" i="2"/>
  <c r="E58" i="2"/>
  <c r="AD57" i="2"/>
  <c r="AB57" i="2"/>
  <c r="AC57" i="2" s="1"/>
  <c r="AA57" i="2"/>
  <c r="AJ57" i="2" s="1"/>
  <c r="AQ57" i="2" s="1"/>
  <c r="T57" i="2"/>
  <c r="Q57" i="2"/>
  <c r="X57" i="2" s="1"/>
  <c r="P57" i="2"/>
  <c r="W57" i="2" s="1"/>
  <c r="O57" i="2"/>
  <c r="V57" i="2" s="1"/>
  <c r="N57" i="2"/>
  <c r="U57" i="2" s="1"/>
  <c r="M57" i="2"/>
  <c r="J57" i="2"/>
  <c r="H57" i="2"/>
  <c r="F57" i="2"/>
  <c r="E57" i="2"/>
  <c r="AD56" i="2"/>
  <c r="AB56" i="2"/>
  <c r="AC56" i="2" s="1"/>
  <c r="AA56" i="2"/>
  <c r="AL56" i="2" s="1"/>
  <c r="T56" i="2"/>
  <c r="Q56" i="2"/>
  <c r="X56" i="2" s="1"/>
  <c r="P56" i="2"/>
  <c r="W56" i="2" s="1"/>
  <c r="O56" i="2"/>
  <c r="V56" i="2" s="1"/>
  <c r="N56" i="2"/>
  <c r="U56" i="2" s="1"/>
  <c r="M56" i="2"/>
  <c r="J56" i="2"/>
  <c r="H56" i="2"/>
  <c r="F56" i="2"/>
  <c r="E56" i="2"/>
  <c r="AD55" i="2"/>
  <c r="AB55" i="2"/>
  <c r="AC55" i="2" s="1"/>
  <c r="AA55" i="2"/>
  <c r="AL55" i="2" s="1"/>
  <c r="T55" i="2"/>
  <c r="Q55" i="2"/>
  <c r="X55" i="2" s="1"/>
  <c r="P55" i="2"/>
  <c r="W55" i="2" s="1"/>
  <c r="O55" i="2"/>
  <c r="V55" i="2" s="1"/>
  <c r="N55" i="2"/>
  <c r="U55" i="2" s="1"/>
  <c r="M55" i="2"/>
  <c r="J55" i="2"/>
  <c r="H55" i="2"/>
  <c r="F55" i="2"/>
  <c r="E55" i="2"/>
  <c r="AD54" i="2"/>
  <c r="AB54" i="2"/>
  <c r="AC54" i="2" s="1"/>
  <c r="AA54" i="2"/>
  <c r="T54" i="2"/>
  <c r="Q54" i="2"/>
  <c r="X54" i="2" s="1"/>
  <c r="P54" i="2"/>
  <c r="W54" i="2" s="1"/>
  <c r="O54" i="2"/>
  <c r="V54" i="2" s="1"/>
  <c r="N54" i="2"/>
  <c r="U54" i="2" s="1"/>
  <c r="M54" i="2"/>
  <c r="J54" i="2"/>
  <c r="H54" i="2"/>
  <c r="F54" i="2"/>
  <c r="E54" i="2"/>
  <c r="AD53" i="2"/>
  <c r="AC53" i="2"/>
  <c r="AB53" i="2"/>
  <c r="AA53" i="2"/>
  <c r="AI53" i="2" s="1"/>
  <c r="AP53" i="2" s="1"/>
  <c r="T53" i="2"/>
  <c r="Q53" i="2"/>
  <c r="X53" i="2" s="1"/>
  <c r="P53" i="2"/>
  <c r="W53" i="2" s="1"/>
  <c r="O53" i="2"/>
  <c r="V53" i="2" s="1"/>
  <c r="N53" i="2"/>
  <c r="U53" i="2" s="1"/>
  <c r="M53" i="2"/>
  <c r="J53" i="2"/>
  <c r="H53" i="2"/>
  <c r="F53" i="2"/>
  <c r="E53" i="2"/>
  <c r="AD52" i="2"/>
  <c r="AB52" i="2"/>
  <c r="AC52" i="2" s="1"/>
  <c r="AA52" i="2"/>
  <c r="AH52" i="2" s="1"/>
  <c r="AO52" i="2" s="1"/>
  <c r="M52" i="2"/>
  <c r="L52" i="2"/>
  <c r="O52" i="2" s="1"/>
  <c r="V52" i="2" s="1"/>
  <c r="J52" i="2"/>
  <c r="H52" i="2"/>
  <c r="F52" i="2"/>
  <c r="E52" i="2"/>
  <c r="AD51" i="2"/>
  <c r="AB51" i="2"/>
  <c r="AC51" i="2" s="1"/>
  <c r="AA51" i="2"/>
  <c r="AL51" i="2" s="1"/>
  <c r="M51" i="2"/>
  <c r="L51" i="2"/>
  <c r="P51" i="2" s="1"/>
  <c r="W51" i="2" s="1"/>
  <c r="J51" i="2"/>
  <c r="H51" i="2"/>
  <c r="F51" i="2"/>
  <c r="E51" i="2"/>
  <c r="AD50" i="2"/>
  <c r="AB50" i="2"/>
  <c r="AC50" i="2" s="1"/>
  <c r="AA50" i="2"/>
  <c r="AH50" i="2" s="1"/>
  <c r="AO50" i="2" s="1"/>
  <c r="M50" i="2"/>
  <c r="L50" i="2"/>
  <c r="Q50" i="2" s="1"/>
  <c r="X50" i="2" s="1"/>
  <c r="J50" i="2"/>
  <c r="H50" i="2"/>
  <c r="F50" i="2"/>
  <c r="E50" i="2"/>
  <c r="AD49" i="2"/>
  <c r="AB49" i="2"/>
  <c r="AC49" i="2" s="1"/>
  <c r="AA49" i="2"/>
  <c r="B49" i="2" s="1"/>
  <c r="T49" i="2"/>
  <c r="Q49" i="2"/>
  <c r="X49" i="2" s="1"/>
  <c r="P49" i="2"/>
  <c r="W49" i="2" s="1"/>
  <c r="O49" i="2"/>
  <c r="V49" i="2" s="1"/>
  <c r="N49" i="2"/>
  <c r="U49" i="2" s="1"/>
  <c r="M49" i="2"/>
  <c r="J49" i="2"/>
  <c r="H49" i="2"/>
  <c r="F49" i="2"/>
  <c r="E49" i="2"/>
  <c r="AD48" i="2"/>
  <c r="AB48" i="2"/>
  <c r="AC48" i="2" s="1"/>
  <c r="AA48" i="2"/>
  <c r="AI48" i="2" s="1"/>
  <c r="AP48" i="2" s="1"/>
  <c r="T48" i="2"/>
  <c r="Q48" i="2"/>
  <c r="X48" i="2" s="1"/>
  <c r="P48" i="2"/>
  <c r="W48" i="2" s="1"/>
  <c r="O48" i="2"/>
  <c r="V48" i="2" s="1"/>
  <c r="N48" i="2"/>
  <c r="U48" i="2" s="1"/>
  <c r="M48" i="2"/>
  <c r="J48" i="2"/>
  <c r="H48" i="2"/>
  <c r="F48" i="2"/>
  <c r="E48" i="2"/>
  <c r="AD47" i="2"/>
  <c r="AB47" i="2"/>
  <c r="AC47" i="2" s="1"/>
  <c r="AA47" i="2"/>
  <c r="B47" i="2" s="1"/>
  <c r="T47" i="2"/>
  <c r="Q47" i="2"/>
  <c r="X47" i="2" s="1"/>
  <c r="P47" i="2"/>
  <c r="W47" i="2" s="1"/>
  <c r="O47" i="2"/>
  <c r="V47" i="2" s="1"/>
  <c r="N47" i="2"/>
  <c r="U47" i="2" s="1"/>
  <c r="M47" i="2"/>
  <c r="J47" i="2"/>
  <c r="H47" i="2"/>
  <c r="F47" i="2"/>
  <c r="E47" i="2"/>
  <c r="AD46" i="2"/>
  <c r="AB46" i="2"/>
  <c r="AC46" i="2" s="1"/>
  <c r="AA46" i="2"/>
  <c r="AI46" i="2" s="1"/>
  <c r="AP46" i="2" s="1"/>
  <c r="T46" i="2"/>
  <c r="Q46" i="2"/>
  <c r="X46" i="2" s="1"/>
  <c r="P46" i="2"/>
  <c r="W46" i="2" s="1"/>
  <c r="O46" i="2"/>
  <c r="V46" i="2" s="1"/>
  <c r="N46" i="2"/>
  <c r="U46" i="2" s="1"/>
  <c r="M46" i="2"/>
  <c r="J46" i="2"/>
  <c r="H46" i="2"/>
  <c r="F46" i="2"/>
  <c r="E46" i="2"/>
  <c r="AD45" i="2"/>
  <c r="AB45" i="2"/>
  <c r="AC45" i="2" s="1"/>
  <c r="AA45" i="2"/>
  <c r="B45" i="2" s="1"/>
  <c r="T45" i="2"/>
  <c r="Q45" i="2"/>
  <c r="X45" i="2" s="1"/>
  <c r="P45" i="2"/>
  <c r="W45" i="2" s="1"/>
  <c r="O45" i="2"/>
  <c r="V45" i="2" s="1"/>
  <c r="N45" i="2"/>
  <c r="U45" i="2" s="1"/>
  <c r="M45" i="2"/>
  <c r="J45" i="2"/>
  <c r="H45" i="2"/>
  <c r="F45" i="2"/>
  <c r="E45" i="2"/>
  <c r="AD44" i="2"/>
  <c r="AB44" i="2"/>
  <c r="AC44" i="2" s="1"/>
  <c r="AA44" i="2"/>
  <c r="AI44" i="2" s="1"/>
  <c r="AP44" i="2" s="1"/>
  <c r="T44" i="2"/>
  <c r="Q44" i="2"/>
  <c r="X44" i="2" s="1"/>
  <c r="P44" i="2"/>
  <c r="W44" i="2" s="1"/>
  <c r="O44" i="2"/>
  <c r="V44" i="2" s="1"/>
  <c r="N44" i="2"/>
  <c r="U44" i="2" s="1"/>
  <c r="M44" i="2"/>
  <c r="J44" i="2"/>
  <c r="H44" i="2"/>
  <c r="F44" i="2"/>
  <c r="E44" i="2"/>
  <c r="AD43" i="2"/>
  <c r="AB43" i="2"/>
  <c r="AC43" i="2" s="1"/>
  <c r="AA43" i="2"/>
  <c r="B43" i="2" s="1"/>
  <c r="T43" i="2"/>
  <c r="Q43" i="2"/>
  <c r="X43" i="2" s="1"/>
  <c r="P43" i="2"/>
  <c r="W43" i="2" s="1"/>
  <c r="O43" i="2"/>
  <c r="V43" i="2" s="1"/>
  <c r="N43" i="2"/>
  <c r="U43" i="2" s="1"/>
  <c r="M43" i="2"/>
  <c r="J43" i="2"/>
  <c r="H43" i="2"/>
  <c r="F43" i="2"/>
  <c r="E43" i="2"/>
  <c r="AD42" i="2"/>
  <c r="AB42" i="2"/>
  <c r="AC42" i="2" s="1"/>
  <c r="AA42" i="2"/>
  <c r="AF42" i="2" s="1"/>
  <c r="AM42" i="2" s="1"/>
  <c r="M42" i="2"/>
  <c r="L42" i="2"/>
  <c r="Q42" i="2" s="1"/>
  <c r="X42" i="2" s="1"/>
  <c r="J42" i="2"/>
  <c r="H42" i="2"/>
  <c r="F42" i="2"/>
  <c r="E42" i="2"/>
  <c r="AD41" i="2"/>
  <c r="AB41" i="2"/>
  <c r="AC41" i="2" s="1"/>
  <c r="AA41" i="2"/>
  <c r="AI41" i="2" s="1"/>
  <c r="AP41" i="2" s="1"/>
  <c r="T41" i="2"/>
  <c r="Q41" i="2"/>
  <c r="X41" i="2" s="1"/>
  <c r="P41" i="2"/>
  <c r="W41" i="2" s="1"/>
  <c r="O41" i="2"/>
  <c r="V41" i="2" s="1"/>
  <c r="N41" i="2"/>
  <c r="U41" i="2" s="1"/>
  <c r="M41" i="2"/>
  <c r="J41" i="2"/>
  <c r="H41" i="2"/>
  <c r="F41" i="2"/>
  <c r="E41" i="2"/>
  <c r="AD40" i="2"/>
  <c r="AB40" i="2"/>
  <c r="AC40" i="2" s="1"/>
  <c r="AA40" i="2"/>
  <c r="AI40" i="2" s="1"/>
  <c r="AP40" i="2" s="1"/>
  <c r="T40" i="2"/>
  <c r="Q40" i="2"/>
  <c r="X40" i="2" s="1"/>
  <c r="P40" i="2"/>
  <c r="W40" i="2" s="1"/>
  <c r="O40" i="2"/>
  <c r="V40" i="2" s="1"/>
  <c r="N40" i="2"/>
  <c r="U40" i="2" s="1"/>
  <c r="M40" i="2"/>
  <c r="J40" i="2"/>
  <c r="H40" i="2"/>
  <c r="F40" i="2"/>
  <c r="E40" i="2"/>
  <c r="AB39" i="2"/>
  <c r="AD39" i="2" s="1"/>
  <c r="AA39" i="2"/>
  <c r="AI39" i="2" s="1"/>
  <c r="AP39" i="2" s="1"/>
  <c r="M39" i="2"/>
  <c r="L39" i="2"/>
  <c r="P39" i="2" s="1"/>
  <c r="W39" i="2" s="1"/>
  <c r="J39" i="2"/>
  <c r="H39" i="2"/>
  <c r="F39" i="2"/>
  <c r="E39" i="2"/>
  <c r="AB38" i="2"/>
  <c r="AA38" i="2"/>
  <c r="M38" i="2"/>
  <c r="L38" i="2"/>
  <c r="P38" i="2" s="1"/>
  <c r="W38" i="2" s="1"/>
  <c r="J38" i="2"/>
  <c r="H38" i="2"/>
  <c r="F38" i="2"/>
  <c r="E38" i="2"/>
  <c r="AB37" i="2"/>
  <c r="AD37" i="2" s="1"/>
  <c r="AA37" i="2"/>
  <c r="AI37" i="2" s="1"/>
  <c r="AP37" i="2" s="1"/>
  <c r="M37" i="2"/>
  <c r="L37" i="2"/>
  <c r="J37" i="2"/>
  <c r="H37" i="2"/>
  <c r="F37" i="2"/>
  <c r="E37" i="2"/>
  <c r="AB36" i="2"/>
  <c r="AC36" i="2" s="1"/>
  <c r="AA36" i="2"/>
  <c r="AK36" i="2" s="1"/>
  <c r="AR36" i="2" s="1"/>
  <c r="T36" i="2"/>
  <c r="Q36" i="2"/>
  <c r="X36" i="2" s="1"/>
  <c r="P36" i="2"/>
  <c r="W36" i="2" s="1"/>
  <c r="O36" i="2"/>
  <c r="V36" i="2" s="1"/>
  <c r="N36" i="2"/>
  <c r="U36" i="2" s="1"/>
  <c r="M36" i="2"/>
  <c r="J36" i="2"/>
  <c r="H36" i="2"/>
  <c r="F36" i="2"/>
  <c r="E36" i="2"/>
  <c r="AB35" i="2"/>
  <c r="AC35" i="2" s="1"/>
  <c r="AA35" i="2"/>
  <c r="T35" i="2"/>
  <c r="Q35" i="2"/>
  <c r="X35" i="2" s="1"/>
  <c r="P35" i="2"/>
  <c r="W35" i="2" s="1"/>
  <c r="O35" i="2"/>
  <c r="V35" i="2" s="1"/>
  <c r="N35" i="2"/>
  <c r="U35" i="2" s="1"/>
  <c r="M35" i="2"/>
  <c r="J35" i="2"/>
  <c r="H35" i="2"/>
  <c r="F35" i="2"/>
  <c r="E35" i="2"/>
  <c r="AB34" i="2"/>
  <c r="AC34" i="2" s="1"/>
  <c r="AA34" i="2"/>
  <c r="T34" i="2"/>
  <c r="Q34" i="2"/>
  <c r="X34" i="2" s="1"/>
  <c r="P34" i="2"/>
  <c r="W34" i="2" s="1"/>
  <c r="O34" i="2"/>
  <c r="V34" i="2" s="1"/>
  <c r="N34" i="2"/>
  <c r="U34" i="2" s="1"/>
  <c r="M34" i="2"/>
  <c r="J34" i="2"/>
  <c r="H34" i="2"/>
  <c r="F34" i="2"/>
  <c r="E34" i="2"/>
  <c r="AB33" i="2"/>
  <c r="AC33" i="2" s="1"/>
  <c r="AA33" i="2"/>
  <c r="AJ33" i="2" s="1"/>
  <c r="AQ33" i="2" s="1"/>
  <c r="T33" i="2"/>
  <c r="Q33" i="2"/>
  <c r="X33" i="2" s="1"/>
  <c r="P33" i="2"/>
  <c r="W33" i="2" s="1"/>
  <c r="O33" i="2"/>
  <c r="V33" i="2" s="1"/>
  <c r="N33" i="2"/>
  <c r="U33" i="2" s="1"/>
  <c r="M33" i="2"/>
  <c r="J33" i="2"/>
  <c r="H33" i="2"/>
  <c r="F33" i="2"/>
  <c r="E33" i="2"/>
  <c r="AD32" i="2"/>
  <c r="AB32" i="2"/>
  <c r="AC32" i="2" s="1"/>
  <c r="AA32" i="2"/>
  <c r="AJ32" i="2" s="1"/>
  <c r="AQ32" i="2" s="1"/>
  <c r="J32" i="2"/>
  <c r="H32" i="2"/>
  <c r="F32" i="2"/>
  <c r="E32" i="2"/>
  <c r="AD31" i="2"/>
  <c r="AB31" i="2"/>
  <c r="AC31" i="2" s="1"/>
  <c r="AA31" i="2"/>
  <c r="AL31" i="2" s="1"/>
  <c r="T31" i="2"/>
  <c r="Q31" i="2"/>
  <c r="X31" i="2" s="1"/>
  <c r="P31" i="2"/>
  <c r="W31" i="2" s="1"/>
  <c r="O31" i="2"/>
  <c r="V31" i="2" s="1"/>
  <c r="M31" i="2"/>
  <c r="J31" i="2"/>
  <c r="H31" i="2"/>
  <c r="F31" i="2"/>
  <c r="E31" i="2"/>
  <c r="AD30" i="2"/>
  <c r="AB30" i="2"/>
  <c r="AC30" i="2" s="1"/>
  <c r="AA30" i="2"/>
  <c r="AL30" i="2" s="1"/>
  <c r="T30" i="2"/>
  <c r="Q30" i="2"/>
  <c r="X30" i="2" s="1"/>
  <c r="P30" i="2"/>
  <c r="W30" i="2" s="1"/>
  <c r="O30" i="2"/>
  <c r="V30" i="2" s="1"/>
  <c r="M30" i="2"/>
  <c r="J30" i="2"/>
  <c r="H30" i="2"/>
  <c r="F30" i="2"/>
  <c r="E30" i="2"/>
  <c r="AD29" i="2"/>
  <c r="AB29" i="2"/>
  <c r="AC29" i="2" s="1"/>
  <c r="AA29" i="2"/>
  <c r="AL29" i="2" s="1"/>
  <c r="T29" i="2"/>
  <c r="Q29" i="2"/>
  <c r="X29" i="2" s="1"/>
  <c r="P29" i="2"/>
  <c r="W29" i="2" s="1"/>
  <c r="O29" i="2"/>
  <c r="V29" i="2" s="1"/>
  <c r="M29" i="2"/>
  <c r="J29" i="2"/>
  <c r="H29" i="2"/>
  <c r="F29" i="2"/>
  <c r="E29" i="2"/>
  <c r="AD28" i="2"/>
  <c r="AB28" i="2"/>
  <c r="AC28" i="2" s="1"/>
  <c r="AA28" i="2"/>
  <c r="AL28" i="2" s="1"/>
  <c r="T28" i="2"/>
  <c r="Q28" i="2"/>
  <c r="X28" i="2" s="1"/>
  <c r="P28" i="2"/>
  <c r="W28" i="2" s="1"/>
  <c r="O28" i="2"/>
  <c r="V28" i="2" s="1"/>
  <c r="M28" i="2"/>
  <c r="J28" i="2"/>
  <c r="H28" i="2"/>
  <c r="F28" i="2"/>
  <c r="E28" i="2"/>
  <c r="AD27" i="2"/>
  <c r="AB27" i="2"/>
  <c r="AC27" i="2" s="1"/>
  <c r="AA27" i="2"/>
  <c r="AL27" i="2" s="1"/>
  <c r="T27" i="2"/>
  <c r="Q27" i="2"/>
  <c r="X27" i="2" s="1"/>
  <c r="P27" i="2"/>
  <c r="W27" i="2" s="1"/>
  <c r="O27" i="2"/>
  <c r="V27" i="2" s="1"/>
  <c r="M27" i="2"/>
  <c r="J27" i="2"/>
  <c r="H27" i="2"/>
  <c r="F27" i="2"/>
  <c r="E27" i="2"/>
  <c r="AD26" i="2"/>
  <c r="AB26" i="2"/>
  <c r="AC26" i="2" s="1"/>
  <c r="AA26" i="2"/>
  <c r="AL26" i="2" s="1"/>
  <c r="T26" i="2"/>
  <c r="Q26" i="2"/>
  <c r="X26" i="2" s="1"/>
  <c r="P26" i="2"/>
  <c r="W26" i="2" s="1"/>
  <c r="O26" i="2"/>
  <c r="V26" i="2" s="1"/>
  <c r="M26" i="2"/>
  <c r="J26" i="2"/>
  <c r="H26" i="2"/>
  <c r="F26" i="2"/>
  <c r="E26" i="2"/>
  <c r="AD25" i="2"/>
  <c r="AB25" i="2"/>
  <c r="AC25" i="2" s="1"/>
  <c r="AA25" i="2"/>
  <c r="AL25" i="2" s="1"/>
  <c r="T25" i="2"/>
  <c r="Q25" i="2"/>
  <c r="X25" i="2" s="1"/>
  <c r="P25" i="2"/>
  <c r="W25" i="2" s="1"/>
  <c r="O25" i="2"/>
  <c r="V25" i="2" s="1"/>
  <c r="M25" i="2"/>
  <c r="J25" i="2"/>
  <c r="H25" i="2"/>
  <c r="F25" i="2"/>
  <c r="E25" i="2"/>
  <c r="AD24" i="2"/>
  <c r="AB24" i="2"/>
  <c r="AC24" i="2" s="1"/>
  <c r="AA24" i="2"/>
  <c r="AL24" i="2" s="1"/>
  <c r="T24" i="2"/>
  <c r="Q24" i="2"/>
  <c r="X24" i="2" s="1"/>
  <c r="P24" i="2"/>
  <c r="W24" i="2" s="1"/>
  <c r="O24" i="2"/>
  <c r="V24" i="2" s="1"/>
  <c r="M24" i="2"/>
  <c r="J24" i="2"/>
  <c r="H24" i="2"/>
  <c r="F24" i="2"/>
  <c r="E24" i="2"/>
  <c r="AD23" i="2"/>
  <c r="AB23" i="2"/>
  <c r="AC23" i="2" s="1"/>
  <c r="AA23" i="2"/>
  <c r="AL23" i="2" s="1"/>
  <c r="T23" i="2"/>
  <c r="Q23" i="2"/>
  <c r="X23" i="2" s="1"/>
  <c r="P23" i="2"/>
  <c r="W23" i="2" s="1"/>
  <c r="O23" i="2"/>
  <c r="V23" i="2" s="1"/>
  <c r="M23" i="2"/>
  <c r="J23" i="2"/>
  <c r="H23" i="2"/>
  <c r="F23" i="2"/>
  <c r="E23" i="2"/>
  <c r="AD22" i="2"/>
  <c r="AB22" i="2"/>
  <c r="AC22" i="2" s="1"/>
  <c r="AA22" i="2"/>
  <c r="AL22" i="2" s="1"/>
  <c r="J22" i="2"/>
  <c r="H22" i="2"/>
  <c r="F22" i="2"/>
  <c r="E22" i="2"/>
  <c r="AD21" i="2"/>
  <c r="AB21" i="2"/>
  <c r="AC21" i="2" s="1"/>
  <c r="AA21" i="2"/>
  <c r="J21" i="2"/>
  <c r="H21" i="2"/>
  <c r="F21" i="2"/>
  <c r="E21" i="2"/>
  <c r="AB20" i="2"/>
  <c r="AD20" i="2" s="1"/>
  <c r="AA20" i="2"/>
  <c r="AL20" i="2" s="1"/>
  <c r="T20" i="2"/>
  <c r="S20" i="2"/>
  <c r="Z20" i="2" s="1"/>
  <c r="R20" i="2"/>
  <c r="Y20" i="2" s="1"/>
  <c r="Q20" i="2"/>
  <c r="X20" i="2" s="1"/>
  <c r="P20" i="2"/>
  <c r="W20" i="2" s="1"/>
  <c r="O20" i="2"/>
  <c r="V20" i="2" s="1"/>
  <c r="N20" i="2"/>
  <c r="U20" i="2" s="1"/>
  <c r="M20" i="2"/>
  <c r="J20" i="2"/>
  <c r="H20" i="2"/>
  <c r="F20" i="2"/>
  <c r="E20" i="2"/>
  <c r="AL19" i="2"/>
  <c r="AK19" i="2"/>
  <c r="AR19" i="2" s="1"/>
  <c r="AJ19" i="2"/>
  <c r="AQ19" i="2" s="1"/>
  <c r="AI19" i="2"/>
  <c r="AP19" i="2" s="1"/>
  <c r="AH19" i="2"/>
  <c r="AO19" i="2" s="1"/>
  <c r="AG19" i="2"/>
  <c r="AN19" i="2" s="1"/>
  <c r="AF19" i="2"/>
  <c r="AM19" i="2" s="1"/>
  <c r="AB19" i="2"/>
  <c r="AD19" i="2" s="1"/>
  <c r="T19" i="2"/>
  <c r="S19" i="2"/>
  <c r="Z19" i="2" s="1"/>
  <c r="R19" i="2"/>
  <c r="Y19" i="2" s="1"/>
  <c r="Q19" i="2"/>
  <c r="X19" i="2" s="1"/>
  <c r="P19" i="2"/>
  <c r="W19" i="2" s="1"/>
  <c r="O19" i="2"/>
  <c r="V19" i="2" s="1"/>
  <c r="N19" i="2"/>
  <c r="U19" i="2" s="1"/>
  <c r="M19" i="2"/>
  <c r="J19" i="2"/>
  <c r="H19" i="2"/>
  <c r="F19" i="2"/>
  <c r="E19" i="2"/>
  <c r="AD18" i="2"/>
  <c r="AB18" i="2"/>
  <c r="AC18" i="2" s="1"/>
  <c r="AA18" i="2"/>
  <c r="T18" i="2"/>
  <c r="S18" i="2"/>
  <c r="Z18" i="2" s="1"/>
  <c r="R18" i="2"/>
  <c r="Y18" i="2" s="1"/>
  <c r="Q18" i="2"/>
  <c r="X18" i="2" s="1"/>
  <c r="P18" i="2"/>
  <c r="W18" i="2" s="1"/>
  <c r="O18" i="2"/>
  <c r="V18" i="2" s="1"/>
  <c r="N18" i="2"/>
  <c r="U18" i="2" s="1"/>
  <c r="M18" i="2"/>
  <c r="J18" i="2"/>
  <c r="H18" i="2"/>
  <c r="F18" i="2"/>
  <c r="E18" i="2"/>
  <c r="AD17" i="2"/>
  <c r="AB17" i="2"/>
  <c r="AC17" i="2" s="1"/>
  <c r="AA17" i="2"/>
  <c r="T17" i="2"/>
  <c r="S17" i="2"/>
  <c r="Z17" i="2" s="1"/>
  <c r="R17" i="2"/>
  <c r="Y17" i="2" s="1"/>
  <c r="Q17" i="2"/>
  <c r="X17" i="2" s="1"/>
  <c r="P17" i="2"/>
  <c r="W17" i="2" s="1"/>
  <c r="O17" i="2"/>
  <c r="V17" i="2" s="1"/>
  <c r="N17" i="2"/>
  <c r="U17" i="2" s="1"/>
  <c r="M17" i="2"/>
  <c r="J17" i="2"/>
  <c r="H17" i="2"/>
  <c r="F17" i="2"/>
  <c r="E17" i="2"/>
  <c r="AD16" i="2"/>
  <c r="AC16" i="2"/>
  <c r="AB16" i="2"/>
  <c r="AA16" i="2"/>
  <c r="AJ16" i="2" s="1"/>
  <c r="AQ16" i="2" s="1"/>
  <c r="T16" i="2"/>
  <c r="S16" i="2"/>
  <c r="Z16" i="2" s="1"/>
  <c r="R16" i="2"/>
  <c r="Y16" i="2" s="1"/>
  <c r="Q16" i="2"/>
  <c r="X16" i="2" s="1"/>
  <c r="P16" i="2"/>
  <c r="W16" i="2" s="1"/>
  <c r="O16" i="2"/>
  <c r="V16" i="2" s="1"/>
  <c r="N16" i="2"/>
  <c r="U16" i="2" s="1"/>
  <c r="M16" i="2"/>
  <c r="J16" i="2"/>
  <c r="H16" i="2"/>
  <c r="F16" i="2"/>
  <c r="E16" i="2"/>
  <c r="AD15" i="2"/>
  <c r="AB15" i="2"/>
  <c r="AC15" i="2" s="1"/>
  <c r="AA15" i="2"/>
  <c r="T15" i="2"/>
  <c r="S15" i="2"/>
  <c r="Z15" i="2" s="1"/>
  <c r="R15" i="2"/>
  <c r="Y15" i="2" s="1"/>
  <c r="Q15" i="2"/>
  <c r="X15" i="2" s="1"/>
  <c r="P15" i="2"/>
  <c r="W15" i="2" s="1"/>
  <c r="O15" i="2"/>
  <c r="V15" i="2" s="1"/>
  <c r="N15" i="2"/>
  <c r="U15" i="2" s="1"/>
  <c r="M15" i="2"/>
  <c r="J15" i="2"/>
  <c r="H15" i="2"/>
  <c r="F15" i="2"/>
  <c r="E15" i="2"/>
  <c r="AD14" i="2"/>
  <c r="AB14" i="2"/>
  <c r="AC14" i="2" s="1"/>
  <c r="T14" i="2"/>
  <c r="S14" i="2"/>
  <c r="Z14" i="2" s="1"/>
  <c r="R14" i="2"/>
  <c r="Y14" i="2" s="1"/>
  <c r="Q14" i="2"/>
  <c r="X14" i="2" s="1"/>
  <c r="P14" i="2"/>
  <c r="W14" i="2" s="1"/>
  <c r="O14" i="2"/>
  <c r="V14" i="2" s="1"/>
  <c r="N14" i="2"/>
  <c r="U14" i="2" s="1"/>
  <c r="M14" i="2"/>
  <c r="J14" i="2"/>
  <c r="H14" i="2"/>
  <c r="F14" i="2"/>
  <c r="E14" i="2"/>
  <c r="AD13" i="2"/>
  <c r="AB13" i="2"/>
  <c r="AC13" i="2" s="1"/>
  <c r="AA13" i="2"/>
  <c r="AJ13" i="2" s="1"/>
  <c r="AQ13" i="2" s="1"/>
  <c r="T13" i="2"/>
  <c r="S13" i="2"/>
  <c r="Z13" i="2" s="1"/>
  <c r="R13" i="2"/>
  <c r="Y13" i="2" s="1"/>
  <c r="Q13" i="2"/>
  <c r="X13" i="2" s="1"/>
  <c r="P13" i="2"/>
  <c r="W13" i="2" s="1"/>
  <c r="O13" i="2"/>
  <c r="V13" i="2" s="1"/>
  <c r="N13" i="2"/>
  <c r="U13" i="2" s="1"/>
  <c r="M13" i="2"/>
  <c r="J13" i="2"/>
  <c r="H13" i="2"/>
  <c r="F13" i="2"/>
  <c r="E13" i="2"/>
  <c r="AD12" i="2"/>
  <c r="AB12" i="2"/>
  <c r="AC12" i="2" s="1"/>
  <c r="AA12" i="2"/>
  <c r="AJ12" i="2" s="1"/>
  <c r="AQ12" i="2" s="1"/>
  <c r="T12" i="2"/>
  <c r="S12" i="2"/>
  <c r="Z12" i="2" s="1"/>
  <c r="R12" i="2"/>
  <c r="Y12" i="2" s="1"/>
  <c r="Q12" i="2"/>
  <c r="X12" i="2" s="1"/>
  <c r="P12" i="2"/>
  <c r="W12" i="2" s="1"/>
  <c r="O12" i="2"/>
  <c r="V12" i="2" s="1"/>
  <c r="N12" i="2"/>
  <c r="U12" i="2" s="1"/>
  <c r="M12" i="2"/>
  <c r="J12" i="2"/>
  <c r="H12" i="2"/>
  <c r="F12" i="2"/>
  <c r="E12" i="2"/>
  <c r="AD11" i="2"/>
  <c r="AB11" i="2"/>
  <c r="AC11" i="2" s="1"/>
  <c r="AA11" i="2"/>
  <c r="AJ11" i="2" s="1"/>
  <c r="AQ11" i="2" s="1"/>
  <c r="T11" i="2"/>
  <c r="S11" i="2"/>
  <c r="Z11" i="2" s="1"/>
  <c r="R11" i="2"/>
  <c r="Y11" i="2" s="1"/>
  <c r="Q11" i="2"/>
  <c r="X11" i="2" s="1"/>
  <c r="P11" i="2"/>
  <c r="W11" i="2" s="1"/>
  <c r="O11" i="2"/>
  <c r="V11" i="2" s="1"/>
  <c r="N11" i="2"/>
  <c r="U11" i="2" s="1"/>
  <c r="M11" i="2"/>
  <c r="J11" i="2"/>
  <c r="H11" i="2"/>
  <c r="F11" i="2"/>
  <c r="E11" i="2"/>
  <c r="AD10" i="2"/>
  <c r="AB10" i="2"/>
  <c r="AC10" i="2" s="1"/>
  <c r="AA10" i="2"/>
  <c r="T10" i="2"/>
  <c r="S10" i="2"/>
  <c r="Z10" i="2" s="1"/>
  <c r="R10" i="2"/>
  <c r="Y10" i="2" s="1"/>
  <c r="Q10" i="2"/>
  <c r="X10" i="2" s="1"/>
  <c r="P10" i="2"/>
  <c r="W10" i="2" s="1"/>
  <c r="O10" i="2"/>
  <c r="V10" i="2" s="1"/>
  <c r="N10" i="2"/>
  <c r="U10" i="2" s="1"/>
  <c r="M10" i="2"/>
  <c r="J10" i="2"/>
  <c r="H10" i="2"/>
  <c r="F10" i="2"/>
  <c r="E10" i="2"/>
  <c r="AD9" i="2"/>
  <c r="AB9" i="2"/>
  <c r="AC9" i="2" s="1"/>
  <c r="AA9" i="2"/>
  <c r="T9" i="2"/>
  <c r="S9" i="2"/>
  <c r="Z9" i="2" s="1"/>
  <c r="R9" i="2"/>
  <c r="Y9" i="2" s="1"/>
  <c r="Q9" i="2"/>
  <c r="X9" i="2" s="1"/>
  <c r="P9" i="2"/>
  <c r="W9" i="2" s="1"/>
  <c r="O9" i="2"/>
  <c r="V9" i="2" s="1"/>
  <c r="N9" i="2"/>
  <c r="U9" i="2" s="1"/>
  <c r="M9" i="2"/>
  <c r="J9" i="2"/>
  <c r="H9" i="2"/>
  <c r="F9" i="2"/>
  <c r="E9" i="2"/>
  <c r="AD8" i="2"/>
  <c r="AB8" i="2"/>
  <c r="AC8" i="2" s="1"/>
  <c r="AA8" i="2"/>
  <c r="T8" i="2"/>
  <c r="S8" i="2"/>
  <c r="Z8" i="2" s="1"/>
  <c r="R8" i="2"/>
  <c r="Y8" i="2" s="1"/>
  <c r="Q8" i="2"/>
  <c r="X8" i="2" s="1"/>
  <c r="P8" i="2"/>
  <c r="W8" i="2" s="1"/>
  <c r="O8" i="2"/>
  <c r="V8" i="2" s="1"/>
  <c r="N8" i="2"/>
  <c r="U8" i="2" s="1"/>
  <c r="M8" i="2"/>
  <c r="J8" i="2"/>
  <c r="H8" i="2"/>
  <c r="F8" i="2"/>
  <c r="E8" i="2"/>
  <c r="AD7" i="2"/>
  <c r="AB7" i="2"/>
  <c r="AC7" i="2" s="1"/>
  <c r="AA7" i="2"/>
  <c r="T7" i="2"/>
  <c r="S7" i="2"/>
  <c r="Z7" i="2" s="1"/>
  <c r="R7" i="2"/>
  <c r="Y7" i="2" s="1"/>
  <c r="Q7" i="2"/>
  <c r="X7" i="2" s="1"/>
  <c r="P7" i="2"/>
  <c r="W7" i="2" s="1"/>
  <c r="O7" i="2"/>
  <c r="V7" i="2" s="1"/>
  <c r="N7" i="2"/>
  <c r="U7" i="2" s="1"/>
  <c r="M7" i="2"/>
  <c r="J7" i="2"/>
  <c r="H7" i="2"/>
  <c r="F7" i="2"/>
  <c r="E7" i="2"/>
  <c r="AD6" i="2"/>
  <c r="AB6" i="2"/>
  <c r="AC6" i="2" s="1"/>
  <c r="AA6" i="2"/>
  <c r="AJ6" i="2" s="1"/>
  <c r="AQ6" i="2" s="1"/>
  <c r="T6" i="2"/>
  <c r="S6" i="2"/>
  <c r="Z6" i="2" s="1"/>
  <c r="R6" i="2"/>
  <c r="Y6" i="2" s="1"/>
  <c r="Q6" i="2"/>
  <c r="X6" i="2" s="1"/>
  <c r="P6" i="2"/>
  <c r="W6" i="2" s="1"/>
  <c r="O6" i="2"/>
  <c r="V6" i="2" s="1"/>
  <c r="N6" i="2"/>
  <c r="U6" i="2" s="1"/>
  <c r="M6" i="2"/>
  <c r="J6" i="2"/>
  <c r="H6" i="2"/>
  <c r="F6" i="2"/>
  <c r="E6" i="2"/>
  <c r="AD5" i="2"/>
  <c r="AB5" i="2"/>
  <c r="AC5" i="2" s="1"/>
  <c r="AA5" i="2"/>
  <c r="T5" i="2"/>
  <c r="S5" i="2"/>
  <c r="Z5" i="2" s="1"/>
  <c r="R5" i="2"/>
  <c r="Y5" i="2" s="1"/>
  <c r="Q5" i="2"/>
  <c r="X5" i="2" s="1"/>
  <c r="P5" i="2"/>
  <c r="W5" i="2" s="1"/>
  <c r="O5" i="2"/>
  <c r="V5" i="2" s="1"/>
  <c r="N5" i="2"/>
  <c r="U5" i="2" s="1"/>
  <c r="M5" i="2"/>
  <c r="J5" i="2"/>
  <c r="H5" i="2"/>
  <c r="F5" i="2"/>
  <c r="E5" i="2"/>
  <c r="AD4" i="2"/>
  <c r="AC4" i="2"/>
  <c r="AB4" i="2"/>
  <c r="AA4" i="2"/>
  <c r="T4" i="2"/>
  <c r="S4" i="2"/>
  <c r="Z4" i="2" s="1"/>
  <c r="R4" i="2"/>
  <c r="Y4" i="2" s="1"/>
  <c r="Q4" i="2"/>
  <c r="X4" i="2" s="1"/>
  <c r="P4" i="2"/>
  <c r="W4" i="2" s="1"/>
  <c r="O4" i="2"/>
  <c r="V4" i="2" s="1"/>
  <c r="N4" i="2"/>
  <c r="U4" i="2" s="1"/>
  <c r="M4" i="2"/>
  <c r="J4" i="2"/>
  <c r="H4" i="2"/>
  <c r="F4" i="2"/>
  <c r="E4" i="2"/>
  <c r="A3" i="2"/>
  <c r="D314" i="1"/>
  <c r="L313" i="1"/>
  <c r="O313" i="1" s="1"/>
  <c r="L312" i="1"/>
  <c r="O312" i="1" s="1"/>
  <c r="L311" i="1"/>
  <c r="L310" i="1"/>
  <c r="AK243" i="2" s="1"/>
  <c r="AR243" i="2" s="1"/>
  <c r="L309" i="1"/>
  <c r="O308" i="1"/>
  <c r="L307" i="1"/>
  <c r="O307" i="1" s="1"/>
  <c r="L306" i="1"/>
  <c r="L305" i="1"/>
  <c r="O305" i="1" s="1"/>
  <c r="L304" i="1"/>
  <c r="O303" i="1"/>
  <c r="L302" i="1"/>
  <c r="O302" i="1" s="1"/>
  <c r="L301" i="1"/>
  <c r="O301" i="1" s="1"/>
  <c r="L300" i="1"/>
  <c r="O300" i="1" s="1"/>
  <c r="L299" i="1"/>
  <c r="O299" i="1" s="1"/>
  <c r="L298" i="1"/>
  <c r="O298" i="1" s="1"/>
  <c r="L297" i="1"/>
  <c r="O297" i="1" s="1"/>
  <c r="L296" i="1"/>
  <c r="O296" i="1" s="1"/>
  <c r="L295" i="1"/>
  <c r="L294" i="1"/>
  <c r="O293" i="1"/>
  <c r="L292" i="1"/>
  <c r="L291" i="1"/>
  <c r="O291" i="1" s="1"/>
  <c r="L290" i="1"/>
  <c r="O290" i="1" s="1"/>
  <c r="L289" i="1"/>
  <c r="O289" i="1" s="1"/>
  <c r="L288" i="1"/>
  <c r="O288" i="1" s="1"/>
  <c r="L287" i="1"/>
  <c r="O287" i="1" s="1"/>
  <c r="L286" i="1"/>
  <c r="O286" i="1" s="1"/>
  <c r="L285" i="1"/>
  <c r="O284" i="1"/>
  <c r="L283" i="1"/>
  <c r="L282" i="1"/>
  <c r="O282" i="1" s="1"/>
  <c r="L281" i="1"/>
  <c r="L280" i="1"/>
  <c r="O280" i="1" s="1"/>
  <c r="L279" i="1"/>
  <c r="L278" i="1"/>
  <c r="O278" i="1" s="1"/>
  <c r="O277" i="1"/>
  <c r="L276" i="1"/>
  <c r="L275" i="1"/>
  <c r="O274" i="1"/>
  <c r="L272" i="1"/>
  <c r="O272" i="1" s="1"/>
  <c r="L271" i="1"/>
  <c r="L270" i="1"/>
  <c r="L266" i="1"/>
  <c r="L265" i="1"/>
  <c r="O265" i="1" s="1"/>
  <c r="O264" i="1"/>
  <c r="L263" i="1"/>
  <c r="O263" i="1" s="1"/>
  <c r="L262" i="1"/>
  <c r="O261" i="1"/>
  <c r="O260" i="1"/>
  <c r="L259" i="1"/>
  <c r="L258" i="1"/>
  <c r="O258" i="1" s="1"/>
  <c r="O257" i="1"/>
  <c r="L256" i="1"/>
  <c r="L255" i="1"/>
  <c r="L254" i="1"/>
  <c r="L253" i="1"/>
  <c r="L252" i="1"/>
  <c r="O252" i="1" s="1"/>
  <c r="L248" i="1"/>
  <c r="AK194" i="2" s="1"/>
  <c r="AR194" i="2" s="1"/>
  <c r="L247" i="1"/>
  <c r="L246" i="1"/>
  <c r="L245" i="1"/>
  <c r="L244" i="1"/>
  <c r="L243" i="1"/>
  <c r="L242" i="1"/>
  <c r="L241" i="1"/>
  <c r="O241" i="1" s="1"/>
  <c r="L240" i="1"/>
  <c r="O239" i="1"/>
  <c r="L238" i="1"/>
  <c r="O238" i="1" s="1"/>
  <c r="L237" i="1"/>
  <c r="L236" i="1"/>
  <c r="L235" i="1"/>
  <c r="O235" i="1" s="1"/>
  <c r="L234" i="1"/>
  <c r="O234" i="1" s="1"/>
  <c r="L233" i="1"/>
  <c r="L232" i="1"/>
  <c r="L231" i="1"/>
  <c r="O231" i="1" s="1"/>
  <c r="L230" i="1"/>
  <c r="O230" i="1" s="1"/>
  <c r="L229" i="1"/>
  <c r="L227" i="1"/>
  <c r="O227" i="1" s="1"/>
  <c r="L226" i="1"/>
  <c r="O225" i="1"/>
  <c r="L224" i="1"/>
  <c r="O224" i="1" s="1"/>
  <c r="O223" i="1"/>
  <c r="O222" i="1"/>
  <c r="O221" i="1"/>
  <c r="L220" i="1"/>
  <c r="L219" i="1"/>
  <c r="O219" i="1" s="1"/>
  <c r="O218" i="1"/>
  <c r="L217" i="1"/>
  <c r="L216" i="1"/>
  <c r="AK167" i="2" s="1"/>
  <c r="AR167" i="2" s="1"/>
  <c r="J215" i="1"/>
  <c r="AI168" i="2" s="1"/>
  <c r="AP168" i="2" s="1"/>
  <c r="L214" i="1"/>
  <c r="L213" i="1"/>
  <c r="L212" i="1"/>
  <c r="L211" i="1"/>
  <c r="L210" i="1"/>
  <c r="O210" i="1" s="1"/>
  <c r="L209" i="1"/>
  <c r="L208" i="1"/>
  <c r="O208" i="1" s="1"/>
  <c r="L207" i="1"/>
  <c r="L206" i="1"/>
  <c r="O205" i="1"/>
  <c r="L204" i="1"/>
  <c r="R166" i="2" s="1"/>
  <c r="Y166" i="2" s="1"/>
  <c r="L202" i="1"/>
  <c r="L201" i="1"/>
  <c r="O201" i="1" s="1"/>
  <c r="L200" i="1"/>
  <c r="O200" i="1" s="1"/>
  <c r="L199" i="1"/>
  <c r="L198" i="1"/>
  <c r="O197" i="1"/>
  <c r="L196" i="1"/>
  <c r="L195" i="1"/>
  <c r="L194" i="1"/>
  <c r="L193" i="1"/>
  <c r="L192" i="1"/>
  <c r="L191" i="1"/>
  <c r="O189" i="1"/>
  <c r="O188" i="1"/>
  <c r="L187" i="1"/>
  <c r="O186" i="1"/>
  <c r="O184" i="1"/>
  <c r="L183" i="1"/>
  <c r="O183" i="1" s="1"/>
  <c r="O182" i="1"/>
  <c r="L181" i="1"/>
  <c r="L180" i="1"/>
  <c r="L179" i="1"/>
  <c r="O179" i="1" s="1"/>
  <c r="L178" i="1"/>
  <c r="L177" i="1"/>
  <c r="L176" i="1"/>
  <c r="AK129" i="2" s="1"/>
  <c r="AR129" i="2" s="1"/>
  <c r="H175" i="1"/>
  <c r="L175" i="1" s="1"/>
  <c r="O175" i="1" s="1"/>
  <c r="L174" i="1"/>
  <c r="R137" i="2" s="1"/>
  <c r="Y137" i="2" s="1"/>
  <c r="L170" i="1"/>
  <c r="O170" i="1" s="1"/>
  <c r="L169" i="1"/>
  <c r="O169" i="1" s="1"/>
  <c r="L168" i="1"/>
  <c r="O168" i="1" s="1"/>
  <c r="O167" i="1"/>
  <c r="L166" i="1"/>
  <c r="O166" i="1" s="1"/>
  <c r="L165" i="1"/>
  <c r="O165" i="1" s="1"/>
  <c r="L164" i="1"/>
  <c r="O164" i="1" s="1"/>
  <c r="L163" i="1"/>
  <c r="O163" i="1" s="1"/>
  <c r="L162" i="1"/>
  <c r="O162" i="1" s="1"/>
  <c r="L161" i="1"/>
  <c r="O161" i="1" s="1"/>
  <c r="L160" i="1"/>
  <c r="O160" i="1" s="1"/>
  <c r="L159" i="1"/>
  <c r="O159" i="1" s="1"/>
  <c r="L158" i="1"/>
  <c r="O158" i="1" s="1"/>
  <c r="L157" i="1"/>
  <c r="O157" i="1" s="1"/>
  <c r="L156" i="1"/>
  <c r="O156" i="1" s="1"/>
  <c r="L154" i="1"/>
  <c r="O154" i="1" s="1"/>
  <c r="L153" i="1"/>
  <c r="O153" i="1" s="1"/>
  <c r="L152" i="1"/>
  <c r="O152" i="1" s="1"/>
  <c r="L151" i="1"/>
  <c r="O151" i="1" s="1"/>
  <c r="L150" i="1"/>
  <c r="O150" i="1" s="1"/>
  <c r="L149" i="1"/>
  <c r="O149" i="1" s="1"/>
  <c r="O148" i="1"/>
  <c r="L147" i="1"/>
  <c r="O147" i="1" s="1"/>
  <c r="L146" i="1"/>
  <c r="S107" i="2" s="1"/>
  <c r="Z107" i="2" s="1"/>
  <c r="L144" i="1"/>
  <c r="O144" i="1" s="1"/>
  <c r="L143" i="1"/>
  <c r="O143" i="1" s="1"/>
  <c r="L142" i="1"/>
  <c r="R106" i="2" s="1"/>
  <c r="Y106" i="2" s="1"/>
  <c r="L141" i="1"/>
  <c r="O141" i="1" s="1"/>
  <c r="L140" i="1"/>
  <c r="O140" i="1" s="1"/>
  <c r="L139" i="1"/>
  <c r="O139" i="1" s="1"/>
  <c r="O138" i="1"/>
  <c r="O137" i="1"/>
  <c r="L136" i="1"/>
  <c r="O136" i="1" s="1"/>
  <c r="L135" i="1"/>
  <c r="O135" i="1" s="1"/>
  <c r="L134" i="1"/>
  <c r="O133" i="1"/>
  <c r="O132" i="1"/>
  <c r="L131" i="1"/>
  <c r="O131" i="1" s="1"/>
  <c r="O130" i="1"/>
  <c r="L129" i="1"/>
  <c r="O129" i="1" s="1"/>
  <c r="O128" i="1"/>
  <c r="O127" i="1"/>
  <c r="L124" i="1"/>
  <c r="L123" i="1"/>
  <c r="L119" i="1"/>
  <c r="O119" i="1" s="1"/>
  <c r="L118" i="1"/>
  <c r="O117" i="1"/>
  <c r="L116" i="1"/>
  <c r="L115" i="1"/>
  <c r="O115" i="1" s="1"/>
  <c r="L114" i="1"/>
  <c r="O114" i="1" s="1"/>
  <c r="L113" i="1"/>
  <c r="O113" i="1" s="1"/>
  <c r="L112" i="1"/>
  <c r="O112" i="1" s="1"/>
  <c r="L111" i="1"/>
  <c r="R83" i="2" s="1"/>
  <c r="Y83" i="2" s="1"/>
  <c r="O107" i="1"/>
  <c r="L106" i="1"/>
  <c r="L105" i="1"/>
  <c r="L104" i="1"/>
  <c r="L103" i="1"/>
  <c r="L102" i="1"/>
  <c r="O102" i="1" s="1"/>
  <c r="L101" i="1"/>
  <c r="L97" i="1"/>
  <c r="L96" i="1"/>
  <c r="O96" i="1" s="1"/>
  <c r="L95" i="1"/>
  <c r="L94" i="1"/>
  <c r="O94" i="1" s="1"/>
  <c r="L93" i="1"/>
  <c r="S69" i="2" s="1"/>
  <c r="Z69" i="2" s="1"/>
  <c r="L89" i="1"/>
  <c r="O89" i="1" s="1"/>
  <c r="O88" i="1"/>
  <c r="L87" i="1"/>
  <c r="S64" i="2" s="1"/>
  <c r="Z64" i="2" s="1"/>
  <c r="O86" i="1"/>
  <c r="O85" i="1"/>
  <c r="L84" i="1"/>
  <c r="O84" i="1" s="1"/>
  <c r="O83" i="1"/>
  <c r="L82" i="1"/>
  <c r="O82" i="1" s="1"/>
  <c r="L81" i="1"/>
  <c r="O81" i="1" s="1"/>
  <c r="L80" i="1"/>
  <c r="O80" i="1" s="1"/>
  <c r="O79" i="1"/>
  <c r="L78" i="1"/>
  <c r="O78" i="1" s="1"/>
  <c r="O77" i="1"/>
  <c r="L76" i="1"/>
  <c r="O76" i="1" s="1"/>
  <c r="L75" i="1"/>
  <c r="O75" i="1" s="1"/>
  <c r="L74" i="1"/>
  <c r="S62" i="2" s="1"/>
  <c r="Z62" i="2" s="1"/>
  <c r="O73" i="1"/>
  <c r="L72" i="1"/>
  <c r="O72" i="1" s="1"/>
  <c r="O71" i="1"/>
  <c r="L70" i="1"/>
  <c r="L69" i="1"/>
  <c r="L68" i="1"/>
  <c r="L67" i="1"/>
  <c r="L66" i="1"/>
  <c r="L65" i="1"/>
  <c r="L64" i="1"/>
  <c r="L63" i="1"/>
  <c r="L62" i="1"/>
  <c r="S49" i="2" s="1"/>
  <c r="Z49" i="2" s="1"/>
  <c r="L61" i="1"/>
  <c r="O61" i="1" s="1"/>
  <c r="L60" i="1"/>
  <c r="L59" i="1"/>
  <c r="L58" i="1"/>
  <c r="O58" i="1" s="1"/>
  <c r="L57" i="1"/>
  <c r="O57" i="1" s="1"/>
  <c r="L56" i="1"/>
  <c r="L55" i="1"/>
  <c r="S40" i="2" s="1"/>
  <c r="Z40" i="2" s="1"/>
  <c r="L52" i="1"/>
  <c r="L51" i="1"/>
  <c r="L50" i="1"/>
  <c r="O50" i="1" s="1"/>
  <c r="L49" i="1"/>
  <c r="O49" i="1" s="1"/>
  <c r="O48" i="1"/>
  <c r="L47" i="1"/>
  <c r="L46" i="1"/>
  <c r="O45" i="1"/>
  <c r="L44" i="1"/>
  <c r="S36" i="2" s="1"/>
  <c r="Z36" i="2" s="1"/>
  <c r="O43" i="1"/>
  <c r="L42" i="1"/>
  <c r="O42" i="1" s="1"/>
  <c r="L41" i="1"/>
  <c r="O41" i="1" s="1"/>
  <c r="O40" i="1"/>
  <c r="L39" i="1"/>
  <c r="O39" i="1" s="1"/>
  <c r="O38" i="1"/>
  <c r="L37" i="1"/>
  <c r="O37" i="1" s="1"/>
  <c r="O36" i="1"/>
  <c r="L35" i="1"/>
  <c r="L34" i="1"/>
  <c r="O34" i="1" s="1"/>
  <c r="L33" i="1"/>
  <c r="S31" i="2" s="1"/>
  <c r="Z31" i="2" s="1"/>
  <c r="G33" i="1"/>
  <c r="N31" i="2" s="1"/>
  <c r="U31" i="2" s="1"/>
  <c r="O31" i="1"/>
  <c r="L30" i="1"/>
  <c r="O30" i="1" s="1"/>
  <c r="L29" i="1"/>
  <c r="O29" i="1" s="1"/>
  <c r="O28" i="1"/>
  <c r="L27" i="1"/>
  <c r="O27" i="1" s="1"/>
  <c r="O26" i="1"/>
  <c r="O25" i="1"/>
  <c r="O24" i="1"/>
  <c r="L23" i="1"/>
  <c r="L22" i="1"/>
  <c r="L21" i="1"/>
  <c r="L20" i="1"/>
  <c r="O19" i="1"/>
  <c r="L17" i="1"/>
  <c r="O17" i="1" s="1"/>
  <c r="L16" i="1"/>
  <c r="O15" i="1"/>
  <c r="O10" i="1"/>
  <c r="N10" i="1"/>
  <c r="M10" i="1"/>
  <c r="L10" i="1"/>
  <c r="K10" i="1"/>
  <c r="J10" i="1"/>
  <c r="I10" i="1"/>
  <c r="H10" i="1"/>
  <c r="G10" i="1"/>
  <c r="F10" i="1"/>
  <c r="E10" i="1"/>
  <c r="D10" i="1"/>
  <c r="B10" i="1"/>
  <c r="AK219" i="2" l="1"/>
  <c r="AR219" i="2" s="1"/>
  <c r="AK165" i="2"/>
  <c r="AR165" i="2" s="1"/>
  <c r="AK144" i="2"/>
  <c r="AR144" i="2" s="1"/>
  <c r="AK148" i="2"/>
  <c r="AR148" i="2" s="1"/>
  <c r="AK229" i="2"/>
  <c r="AR229" i="2" s="1"/>
  <c r="AK133" i="2"/>
  <c r="AR133" i="2" s="1"/>
  <c r="AK178" i="2"/>
  <c r="AR178" i="2" s="1"/>
  <c r="AK182" i="2"/>
  <c r="AR182" i="2" s="1"/>
  <c r="AK186" i="2"/>
  <c r="AR186" i="2" s="1"/>
  <c r="AK190" i="2"/>
  <c r="AR190" i="2" s="1"/>
  <c r="AK197" i="2"/>
  <c r="AR197" i="2" s="1"/>
  <c r="AK200" i="2"/>
  <c r="AR200" i="2" s="1"/>
  <c r="S207" i="2"/>
  <c r="Z207" i="2" s="1"/>
  <c r="S240" i="2"/>
  <c r="Z240" i="2" s="1"/>
  <c r="AK244" i="2"/>
  <c r="AR244" i="2" s="1"/>
  <c r="AJ10" i="2"/>
  <c r="AQ10" i="2" s="1"/>
  <c r="AJ18" i="2"/>
  <c r="AQ18" i="2" s="1"/>
  <c r="R62" i="2"/>
  <c r="Y62" i="2" s="1"/>
  <c r="R160" i="2"/>
  <c r="Y160" i="2" s="1"/>
  <c r="R53" i="2"/>
  <c r="Y53" i="2" s="1"/>
  <c r="AK9" i="2"/>
  <c r="AR9" i="2" s="1"/>
  <c r="AK188" i="2"/>
  <c r="AR188" i="2" s="1"/>
  <c r="AK192" i="2"/>
  <c r="AR192" i="2" s="1"/>
  <c r="AK195" i="2"/>
  <c r="AR195" i="2" s="1"/>
  <c r="AK212" i="2"/>
  <c r="AR212" i="2" s="1"/>
  <c r="AK242" i="2"/>
  <c r="AR242" i="2" s="1"/>
  <c r="R43" i="2"/>
  <c r="Y43" i="2" s="1"/>
  <c r="AK215" i="2"/>
  <c r="AR215" i="2" s="1"/>
  <c r="R33" i="2"/>
  <c r="Y33" i="2" s="1"/>
  <c r="B36" i="2"/>
  <c r="R58" i="2"/>
  <c r="Y58" i="2" s="1"/>
  <c r="R47" i="2"/>
  <c r="Y47" i="2" s="1"/>
  <c r="R85" i="2"/>
  <c r="Y85" i="2" s="1"/>
  <c r="R86" i="2"/>
  <c r="Y86" i="2" s="1"/>
  <c r="B130" i="2"/>
  <c r="B161" i="2"/>
  <c r="AK49" i="2"/>
  <c r="AR49" i="2" s="1"/>
  <c r="R36" i="2"/>
  <c r="Y36" i="2" s="1"/>
  <c r="B40" i="2"/>
  <c r="B55" i="2"/>
  <c r="B195" i="2"/>
  <c r="R244" i="2"/>
  <c r="Y244" i="2" s="1"/>
  <c r="R28" i="2"/>
  <c r="Y28" i="2" s="1"/>
  <c r="R24" i="2"/>
  <c r="Y24" i="2" s="1"/>
  <c r="R65" i="2"/>
  <c r="Y65" i="2" s="1"/>
  <c r="R90" i="2"/>
  <c r="Y90" i="2" s="1"/>
  <c r="AJ117" i="2"/>
  <c r="AQ117" i="2" s="1"/>
  <c r="AK75" i="2"/>
  <c r="AR75" i="2" s="1"/>
  <c r="AK179" i="2"/>
  <c r="AR179" i="2" s="1"/>
  <c r="AK183" i="2"/>
  <c r="AR183" i="2" s="1"/>
  <c r="S210" i="2"/>
  <c r="Z210" i="2" s="1"/>
  <c r="R27" i="2"/>
  <c r="Y27" i="2" s="1"/>
  <c r="R41" i="2"/>
  <c r="Y41" i="2" s="1"/>
  <c r="R49" i="2"/>
  <c r="Y49" i="2" s="1"/>
  <c r="R54" i="2"/>
  <c r="Y54" i="2" s="1"/>
  <c r="R56" i="2"/>
  <c r="Y56" i="2" s="1"/>
  <c r="R66" i="2"/>
  <c r="Y66" i="2" s="1"/>
  <c r="R67" i="2"/>
  <c r="Y67" i="2" s="1"/>
  <c r="R68" i="2"/>
  <c r="Y68" i="2" s="1"/>
  <c r="R69" i="2"/>
  <c r="Y69" i="2" s="1"/>
  <c r="R70" i="2"/>
  <c r="Y70" i="2" s="1"/>
  <c r="R71" i="2"/>
  <c r="Y71" i="2" s="1"/>
  <c r="R72" i="2"/>
  <c r="Y72" i="2" s="1"/>
  <c r="R73" i="2"/>
  <c r="Y73" i="2" s="1"/>
  <c r="R74" i="2"/>
  <c r="Y74" i="2" s="1"/>
  <c r="R128" i="2"/>
  <c r="Y128" i="2" s="1"/>
  <c r="R157" i="2"/>
  <c r="Y157" i="2" s="1"/>
  <c r="B198" i="2"/>
  <c r="AJ113" i="2"/>
  <c r="AQ113" i="2" s="1"/>
  <c r="AK175" i="2"/>
  <c r="AR175" i="2" s="1"/>
  <c r="AK230" i="2"/>
  <c r="AR230" i="2" s="1"/>
  <c r="AK239" i="2"/>
  <c r="AR239" i="2" s="1"/>
  <c r="R23" i="2"/>
  <c r="Y23" i="2" s="1"/>
  <c r="R31" i="2"/>
  <c r="Y31" i="2" s="1"/>
  <c r="R45" i="2"/>
  <c r="Y45" i="2" s="1"/>
  <c r="R60" i="2"/>
  <c r="Y60" i="2" s="1"/>
  <c r="R84" i="2"/>
  <c r="Y84" i="2" s="1"/>
  <c r="AJ89" i="2"/>
  <c r="AQ89" i="2" s="1"/>
  <c r="AJ7" i="2"/>
  <c r="AQ7" i="2" s="1"/>
  <c r="AJ34" i="2"/>
  <c r="AQ34" i="2" s="1"/>
  <c r="AJ88" i="2"/>
  <c r="AQ88" i="2" s="1"/>
  <c r="R105" i="2"/>
  <c r="Y105" i="2" s="1"/>
  <c r="AJ111" i="2"/>
  <c r="AQ111" i="2" s="1"/>
  <c r="R118" i="2"/>
  <c r="Y118" i="2" s="1"/>
  <c r="R122" i="2"/>
  <c r="Y122" i="2" s="1"/>
  <c r="R134" i="2"/>
  <c r="Y134" i="2" s="1"/>
  <c r="R152" i="2"/>
  <c r="Y152" i="2" s="1"/>
  <c r="AJ154" i="2"/>
  <c r="AQ154" i="2" s="1"/>
  <c r="R162" i="2"/>
  <c r="Y162" i="2" s="1"/>
  <c r="R165" i="2"/>
  <c r="Y165" i="2" s="1"/>
  <c r="R167" i="2"/>
  <c r="Y167" i="2" s="1"/>
  <c r="AJ167" i="2"/>
  <c r="AQ167" i="2" s="1"/>
  <c r="R168" i="2"/>
  <c r="Y168" i="2" s="1"/>
  <c r="R173" i="2"/>
  <c r="Y173" i="2" s="1"/>
  <c r="R176" i="2"/>
  <c r="Y176" i="2" s="1"/>
  <c r="AJ189" i="2"/>
  <c r="AQ189" i="2" s="1"/>
  <c r="AJ191" i="2"/>
  <c r="AQ191" i="2" s="1"/>
  <c r="AJ193" i="2"/>
  <c r="AQ193" i="2" s="1"/>
  <c r="R201" i="2"/>
  <c r="Y201" i="2" s="1"/>
  <c r="R211" i="2"/>
  <c r="Y211" i="2" s="1"/>
  <c r="R212" i="2"/>
  <c r="Y212" i="2" s="1"/>
  <c r="R216" i="2"/>
  <c r="Y216" i="2" s="1"/>
  <c r="R220" i="2"/>
  <c r="Y220" i="2" s="1"/>
  <c r="R224" i="2"/>
  <c r="Y224" i="2" s="1"/>
  <c r="R227" i="2"/>
  <c r="Y227" i="2" s="1"/>
  <c r="R231" i="2"/>
  <c r="Y231" i="2" s="1"/>
  <c r="R235" i="2"/>
  <c r="Y235" i="2" s="1"/>
  <c r="AJ242" i="2"/>
  <c r="AQ242" i="2" s="1"/>
  <c r="AJ35" i="2"/>
  <c r="AQ35" i="2" s="1"/>
  <c r="R115" i="2"/>
  <c r="Y115" i="2" s="1"/>
  <c r="R132" i="2"/>
  <c r="Y132" i="2" s="1"/>
  <c r="AJ133" i="2"/>
  <c r="AQ133" i="2" s="1"/>
  <c r="R135" i="2"/>
  <c r="Y135" i="2" s="1"/>
  <c r="AJ145" i="2"/>
  <c r="AQ145" i="2" s="1"/>
  <c r="R155" i="2"/>
  <c r="Y155" i="2" s="1"/>
  <c r="R158" i="2"/>
  <c r="Y158" i="2" s="1"/>
  <c r="R163" i="2"/>
  <c r="Y163" i="2" s="1"/>
  <c r="AJ194" i="2"/>
  <c r="AQ194" i="2" s="1"/>
  <c r="R195" i="2"/>
  <c r="Y195" i="2" s="1"/>
  <c r="R198" i="2"/>
  <c r="Y198" i="2" s="1"/>
  <c r="R202" i="2"/>
  <c r="Y202" i="2" s="1"/>
  <c r="R213" i="2"/>
  <c r="Y213" i="2" s="1"/>
  <c r="AJ215" i="2"/>
  <c r="AQ215" i="2" s="1"/>
  <c r="R217" i="2"/>
  <c r="Y217" i="2" s="1"/>
  <c r="R221" i="2"/>
  <c r="Y221" i="2" s="1"/>
  <c r="R228" i="2"/>
  <c r="Y228" i="2" s="1"/>
  <c r="R232" i="2"/>
  <c r="Y232" i="2" s="1"/>
  <c r="AJ234" i="2"/>
  <c r="AQ234" i="2" s="1"/>
  <c r="R236" i="2"/>
  <c r="Y236" i="2" s="1"/>
  <c r="AJ243" i="2"/>
  <c r="AQ243" i="2" s="1"/>
  <c r="R119" i="2"/>
  <c r="Y119" i="2" s="1"/>
  <c r="R123" i="2"/>
  <c r="Y123" i="2" s="1"/>
  <c r="AJ4" i="2"/>
  <c r="AQ4" i="2" s="1"/>
  <c r="AJ5" i="2"/>
  <c r="AQ5" i="2" s="1"/>
  <c r="AJ9" i="2"/>
  <c r="AQ9" i="2" s="1"/>
  <c r="AJ17" i="2"/>
  <c r="AQ17" i="2" s="1"/>
  <c r="AJ21" i="2"/>
  <c r="AQ21" i="2" s="1"/>
  <c r="R25" i="2"/>
  <c r="Y25" i="2" s="1"/>
  <c r="R29" i="2"/>
  <c r="Y29" i="2" s="1"/>
  <c r="R34" i="2"/>
  <c r="Y34" i="2" s="1"/>
  <c r="R44" i="2"/>
  <c r="Y44" i="2" s="1"/>
  <c r="R46" i="2"/>
  <c r="Y46" i="2" s="1"/>
  <c r="R48" i="2"/>
  <c r="Y48" i="2" s="1"/>
  <c r="AJ54" i="2"/>
  <c r="AQ54" i="2" s="1"/>
  <c r="R64" i="2"/>
  <c r="Y64" i="2" s="1"/>
  <c r="R87" i="2"/>
  <c r="Y87" i="2" s="1"/>
  <c r="R88" i="2"/>
  <c r="Y88" i="2" s="1"/>
  <c r="R89" i="2"/>
  <c r="Y89" i="2" s="1"/>
  <c r="R103" i="2"/>
  <c r="Y103" i="2" s="1"/>
  <c r="R107" i="2"/>
  <c r="Y107" i="2" s="1"/>
  <c r="R116" i="2"/>
  <c r="Y116" i="2" s="1"/>
  <c r="AJ118" i="2"/>
  <c r="AQ118" i="2" s="1"/>
  <c r="R120" i="2"/>
  <c r="Y120" i="2" s="1"/>
  <c r="R124" i="2"/>
  <c r="Y124" i="2" s="1"/>
  <c r="AJ125" i="2"/>
  <c r="AQ125" i="2" s="1"/>
  <c r="AJ129" i="2"/>
  <c r="AQ129" i="2" s="1"/>
  <c r="R130" i="2"/>
  <c r="Y130" i="2" s="1"/>
  <c r="R136" i="2"/>
  <c r="Y136" i="2" s="1"/>
  <c r="R138" i="2"/>
  <c r="Y138" i="2" s="1"/>
  <c r="AJ144" i="2"/>
  <c r="AQ144" i="2" s="1"/>
  <c r="R146" i="2"/>
  <c r="Y146" i="2" s="1"/>
  <c r="R156" i="2"/>
  <c r="Y156" i="2" s="1"/>
  <c r="R161" i="2"/>
  <c r="Y161" i="2" s="1"/>
  <c r="AJ162" i="2"/>
  <c r="AQ162" i="2" s="1"/>
  <c r="R164" i="2"/>
  <c r="Y164" i="2" s="1"/>
  <c r="AJ165" i="2"/>
  <c r="AQ165" i="2" s="1"/>
  <c r="AH168" i="2"/>
  <c r="AO168" i="2" s="1"/>
  <c r="R171" i="2"/>
  <c r="Y171" i="2" s="1"/>
  <c r="AJ177" i="2"/>
  <c r="AQ177" i="2" s="1"/>
  <c r="AJ178" i="2"/>
  <c r="AQ178" i="2" s="1"/>
  <c r="AJ182" i="2"/>
  <c r="AQ182" i="2" s="1"/>
  <c r="AJ186" i="2"/>
  <c r="AQ186" i="2" s="1"/>
  <c r="AJ188" i="2"/>
  <c r="AQ188" i="2" s="1"/>
  <c r="R196" i="2"/>
  <c r="Y196" i="2" s="1"/>
  <c r="R199" i="2"/>
  <c r="Y199" i="2" s="1"/>
  <c r="AJ212" i="2"/>
  <c r="AQ212" i="2" s="1"/>
  <c r="R214" i="2"/>
  <c r="Y214" i="2" s="1"/>
  <c r="R218" i="2"/>
  <c r="Y218" i="2" s="1"/>
  <c r="R222" i="2"/>
  <c r="Y222" i="2" s="1"/>
  <c r="R225" i="2"/>
  <c r="Y225" i="2" s="1"/>
  <c r="AJ227" i="2"/>
  <c r="AQ227" i="2" s="1"/>
  <c r="R229" i="2"/>
  <c r="Y229" i="2" s="1"/>
  <c r="R233" i="2"/>
  <c r="Y233" i="2" s="1"/>
  <c r="AJ235" i="2"/>
  <c r="AQ235" i="2" s="1"/>
  <c r="R237" i="2"/>
  <c r="Y237" i="2" s="1"/>
  <c r="AJ239" i="2"/>
  <c r="AQ239" i="2" s="1"/>
  <c r="R242" i="2"/>
  <c r="Y242" i="2" s="1"/>
  <c r="AJ244" i="2"/>
  <c r="AQ244" i="2" s="1"/>
  <c r="AJ8" i="2"/>
  <c r="AQ8" i="2" s="1"/>
  <c r="AJ15" i="2"/>
  <c r="AQ15" i="2" s="1"/>
  <c r="R26" i="2"/>
  <c r="Y26" i="2" s="1"/>
  <c r="R30" i="2"/>
  <c r="Y30" i="2" s="1"/>
  <c r="R35" i="2"/>
  <c r="Y35" i="2" s="1"/>
  <c r="AJ38" i="2"/>
  <c r="AQ38" i="2" s="1"/>
  <c r="R40" i="2"/>
  <c r="Y40" i="2" s="1"/>
  <c r="R55" i="2"/>
  <c r="Y55" i="2" s="1"/>
  <c r="R57" i="2"/>
  <c r="Y57" i="2" s="1"/>
  <c r="R59" i="2"/>
  <c r="Y59" i="2" s="1"/>
  <c r="R61" i="2"/>
  <c r="Y61" i="2" s="1"/>
  <c r="AJ68" i="2"/>
  <c r="AQ68" i="2" s="1"/>
  <c r="AJ72" i="2"/>
  <c r="AQ72" i="2" s="1"/>
  <c r="R82" i="2"/>
  <c r="Y82" i="2" s="1"/>
  <c r="AJ99" i="2"/>
  <c r="AQ99" i="2" s="1"/>
  <c r="R104" i="2"/>
  <c r="Y104" i="2" s="1"/>
  <c r="R117" i="2"/>
  <c r="Y117" i="2" s="1"/>
  <c r="R121" i="2"/>
  <c r="Y121" i="2" s="1"/>
  <c r="R129" i="2"/>
  <c r="Y129" i="2" s="1"/>
  <c r="R131" i="2"/>
  <c r="Y131" i="2" s="1"/>
  <c r="AJ132" i="2"/>
  <c r="AQ132" i="2" s="1"/>
  <c r="R133" i="2"/>
  <c r="Y133" i="2" s="1"/>
  <c r="AJ139" i="2"/>
  <c r="AQ139" i="2" s="1"/>
  <c r="AJ143" i="2"/>
  <c r="AQ143" i="2" s="1"/>
  <c r="AJ147" i="2"/>
  <c r="AQ147" i="2" s="1"/>
  <c r="R170" i="2"/>
  <c r="Y170" i="2" s="1"/>
  <c r="R172" i="2"/>
  <c r="Y172" i="2" s="1"/>
  <c r="R197" i="2"/>
  <c r="Y197" i="2" s="1"/>
  <c r="R200" i="2"/>
  <c r="Y200" i="2" s="1"/>
  <c r="AJ210" i="2"/>
  <c r="AQ210" i="2" s="1"/>
  <c r="AJ213" i="2"/>
  <c r="AQ213" i="2" s="1"/>
  <c r="R215" i="2"/>
  <c r="Y215" i="2" s="1"/>
  <c r="R219" i="2"/>
  <c r="Y219" i="2" s="1"/>
  <c r="AJ221" i="2"/>
  <c r="AQ221" i="2" s="1"/>
  <c r="R223" i="2"/>
  <c r="Y223" i="2" s="1"/>
  <c r="R226" i="2"/>
  <c r="Y226" i="2" s="1"/>
  <c r="R230" i="2"/>
  <c r="Y230" i="2" s="1"/>
  <c r="R234" i="2"/>
  <c r="Y234" i="2" s="1"/>
  <c r="AJ236" i="2"/>
  <c r="AQ236" i="2" s="1"/>
  <c r="R243" i="2"/>
  <c r="Y243" i="2" s="1"/>
  <c r="H6" i="5"/>
  <c r="I41" i="4"/>
  <c r="I44" i="4"/>
  <c r="H13" i="5"/>
  <c r="H16" i="3"/>
  <c r="H36" i="5"/>
  <c r="I42" i="4"/>
  <c r="T37" i="2"/>
  <c r="H29" i="5"/>
  <c r="H17" i="5"/>
  <c r="H21" i="5"/>
  <c r="H38" i="5"/>
  <c r="I18" i="4"/>
  <c r="I16" i="4"/>
  <c r="I33" i="4"/>
  <c r="I26" i="4"/>
  <c r="I31" i="4"/>
  <c r="I17" i="4"/>
  <c r="H35" i="5"/>
  <c r="H40" i="5"/>
  <c r="H16" i="5"/>
  <c r="H23" i="5"/>
  <c r="H9" i="5"/>
  <c r="H33" i="5"/>
  <c r="H15" i="5"/>
  <c r="I8" i="4"/>
  <c r="I6" i="4"/>
  <c r="I38" i="4"/>
  <c r="I24" i="4"/>
  <c r="I5" i="4"/>
  <c r="H45" i="5"/>
  <c r="I15" i="4"/>
  <c r="I14" i="4"/>
  <c r="H22" i="5"/>
  <c r="I37" i="4"/>
  <c r="I23" i="4"/>
  <c r="H18" i="5"/>
  <c r="H44" i="5"/>
  <c r="H5" i="5"/>
  <c r="I20" i="4"/>
  <c r="H26" i="3"/>
  <c r="H8" i="5"/>
  <c r="I43" i="4"/>
  <c r="H5" i="3"/>
  <c r="H37" i="3"/>
  <c r="AK130" i="2"/>
  <c r="AR130" i="2" s="1"/>
  <c r="S175" i="2"/>
  <c r="Z175" i="2" s="1"/>
  <c r="AK164" i="2"/>
  <c r="AR164" i="2" s="1"/>
  <c r="AK88" i="2"/>
  <c r="AR88" i="2" s="1"/>
  <c r="B241" i="2"/>
  <c r="AK241" i="2"/>
  <c r="AR241" i="2" s="1"/>
  <c r="AK208" i="2"/>
  <c r="AR208" i="2" s="1"/>
  <c r="AK163" i="2"/>
  <c r="AR163" i="2" s="1"/>
  <c r="AK198" i="2"/>
  <c r="AR198" i="2" s="1"/>
  <c r="AK209" i="2"/>
  <c r="AR209" i="2" s="1"/>
  <c r="AK213" i="2"/>
  <c r="AR213" i="2" s="1"/>
  <c r="AK217" i="2"/>
  <c r="AR217" i="2" s="1"/>
  <c r="AK221" i="2"/>
  <c r="AR221" i="2" s="1"/>
  <c r="B177" i="2"/>
  <c r="AF164" i="2"/>
  <c r="AM164" i="2" s="1"/>
  <c r="AL240" i="2"/>
  <c r="N241" i="2"/>
  <c r="U241" i="2" s="1"/>
  <c r="AK44" i="2"/>
  <c r="AR44" i="2" s="1"/>
  <c r="AK74" i="2"/>
  <c r="AR74" i="2" s="1"/>
  <c r="AD68" i="2"/>
  <c r="AK143" i="2"/>
  <c r="AR143" i="2" s="1"/>
  <c r="AK147" i="2"/>
  <c r="AR147" i="2" s="1"/>
  <c r="AK227" i="2"/>
  <c r="AR227" i="2" s="1"/>
  <c r="B159" i="2"/>
  <c r="AG199" i="2"/>
  <c r="AN199" i="2" s="1"/>
  <c r="B207" i="2"/>
  <c r="AI235" i="2"/>
  <c r="AP235" i="2" s="1"/>
  <c r="H45" i="3"/>
  <c r="H29" i="3"/>
  <c r="H17" i="3"/>
  <c r="AK76" i="2"/>
  <c r="AR76" i="2" s="1"/>
  <c r="S177" i="2"/>
  <c r="Z177" i="2" s="1"/>
  <c r="H44" i="3"/>
  <c r="H40" i="3"/>
  <c r="H32" i="3"/>
  <c r="H24" i="3"/>
  <c r="H12" i="3"/>
  <c r="H8" i="3"/>
  <c r="H43" i="3"/>
  <c r="H39" i="3"/>
  <c r="H23" i="3"/>
  <c r="AK158" i="2"/>
  <c r="AR158" i="2" s="1"/>
  <c r="AK189" i="2"/>
  <c r="AR189" i="2" s="1"/>
  <c r="AK193" i="2"/>
  <c r="AR193" i="2" s="1"/>
  <c r="AK196" i="2"/>
  <c r="AR196" i="2" s="1"/>
  <c r="AK206" i="2"/>
  <c r="AR206" i="2" s="1"/>
  <c r="AJ59" i="2"/>
  <c r="AQ59" i="2" s="1"/>
  <c r="B89" i="2"/>
  <c r="AC92" i="2"/>
  <c r="H36" i="3" s="1"/>
  <c r="N240" i="2"/>
  <c r="U240" i="2" s="1"/>
  <c r="H42" i="3"/>
  <c r="H30" i="3"/>
  <c r="H18" i="3"/>
  <c r="H14" i="3"/>
  <c r="AL242" i="2"/>
  <c r="B42" i="2"/>
  <c r="AC155" i="2"/>
  <c r="B185" i="2"/>
  <c r="B209" i="2"/>
  <c r="AK46" i="2"/>
  <c r="AR46" i="2" s="1"/>
  <c r="AK86" i="2"/>
  <c r="AR86" i="2" s="1"/>
  <c r="S90" i="2"/>
  <c r="Z90" i="2" s="1"/>
  <c r="AK139" i="2"/>
  <c r="AR139" i="2" s="1"/>
  <c r="AK160" i="2"/>
  <c r="AR160" i="2" s="1"/>
  <c r="AJ107" i="2"/>
  <c r="AQ107" i="2" s="1"/>
  <c r="AG133" i="2"/>
  <c r="AN133" i="2" s="1"/>
  <c r="B140" i="2"/>
  <c r="AJ160" i="2"/>
  <c r="AQ160" i="2" s="1"/>
  <c r="B240" i="2"/>
  <c r="O240" i="2"/>
  <c r="V240" i="2" s="1"/>
  <c r="P241" i="2"/>
  <c r="W241" i="2" s="1"/>
  <c r="AK72" i="2"/>
  <c r="AR72" i="2" s="1"/>
  <c r="AK157" i="2"/>
  <c r="AR157" i="2" s="1"/>
  <c r="AK166" i="2"/>
  <c r="AR166" i="2" s="1"/>
  <c r="B12" i="2"/>
  <c r="AL33" i="2"/>
  <c r="AG130" i="2"/>
  <c r="AN130" i="2" s="1"/>
  <c r="AG132" i="2"/>
  <c r="AN132" i="2" s="1"/>
  <c r="AG159" i="2"/>
  <c r="AN159" i="2" s="1"/>
  <c r="AK43" i="2"/>
  <c r="AR43" i="2" s="1"/>
  <c r="AK77" i="2"/>
  <c r="AR77" i="2" s="1"/>
  <c r="AK145" i="2"/>
  <c r="AR145" i="2" s="1"/>
  <c r="AK191" i="2"/>
  <c r="AR191" i="2" s="1"/>
  <c r="O270" i="1"/>
  <c r="O306" i="1"/>
  <c r="AG12" i="2"/>
  <c r="AN12" i="2" s="1"/>
  <c r="AG25" i="2"/>
  <c r="AN25" i="2" s="1"/>
  <c r="AG40" i="2"/>
  <c r="AN40" i="2" s="1"/>
  <c r="AF43" i="2"/>
  <c r="AM43" i="2" s="1"/>
  <c r="AL62" i="2"/>
  <c r="B71" i="2"/>
  <c r="AF92" i="2"/>
  <c r="AM92" i="2" s="1"/>
  <c r="AD115" i="2"/>
  <c r="AC118" i="2"/>
  <c r="B169" i="2"/>
  <c r="B178" i="2"/>
  <c r="AH95" i="2"/>
  <c r="AO95" i="2" s="1"/>
  <c r="AJ122" i="2"/>
  <c r="AQ122" i="2" s="1"/>
  <c r="B145" i="2"/>
  <c r="AI145" i="2"/>
  <c r="AP145" i="2" s="1"/>
  <c r="AI150" i="2"/>
  <c r="AP150" i="2" s="1"/>
  <c r="AJ169" i="2"/>
  <c r="AQ169" i="2" s="1"/>
  <c r="AI174" i="2"/>
  <c r="AP174" i="2" s="1"/>
  <c r="O177" i="2"/>
  <c r="V177" i="2" s="1"/>
  <c r="AI178" i="2"/>
  <c r="AP178" i="2" s="1"/>
  <c r="AI186" i="2"/>
  <c r="AP186" i="2" s="1"/>
  <c r="AH191" i="2"/>
  <c r="AO191" i="2" s="1"/>
  <c r="AK146" i="2"/>
  <c r="AR146" i="2" s="1"/>
  <c r="AK150" i="2"/>
  <c r="AR150" i="2" s="1"/>
  <c r="B78" i="2"/>
  <c r="N98" i="2"/>
  <c r="U98" i="2" s="1"/>
  <c r="AJ98" i="2"/>
  <c r="AQ98" i="2" s="1"/>
  <c r="AK39" i="2"/>
  <c r="AR39" i="2" s="1"/>
  <c r="AK134" i="2"/>
  <c r="AR134" i="2" s="1"/>
  <c r="AK151" i="2"/>
  <c r="AR151" i="2" s="1"/>
  <c r="AK162" i="2"/>
  <c r="AR162" i="2" s="1"/>
  <c r="B25" i="2"/>
  <c r="AG30" i="2"/>
  <c r="AN30" i="2" s="1"/>
  <c r="O42" i="2"/>
  <c r="V42" i="2" s="1"/>
  <c r="AF47" i="2"/>
  <c r="AM47" i="2" s="1"/>
  <c r="AH55" i="2"/>
  <c r="AO55" i="2" s="1"/>
  <c r="AG68" i="2"/>
  <c r="AN68" i="2" s="1"/>
  <c r="AG74" i="2"/>
  <c r="AN74" i="2" s="1"/>
  <c r="AG75" i="2"/>
  <c r="AN75" i="2" s="1"/>
  <c r="B98" i="2"/>
  <c r="O98" i="2"/>
  <c r="V98" i="2" s="1"/>
  <c r="AL98" i="2"/>
  <c r="AF161" i="2"/>
  <c r="AM161" i="2" s="1"/>
  <c r="AD171" i="2"/>
  <c r="O185" i="2"/>
  <c r="V185" i="2" s="1"/>
  <c r="B191" i="2"/>
  <c r="O207" i="2"/>
  <c r="V207" i="2" s="1"/>
  <c r="B210" i="2"/>
  <c r="AI236" i="2"/>
  <c r="AP236" i="2" s="1"/>
  <c r="B239" i="2"/>
  <c r="AD241" i="2"/>
  <c r="AD242" i="2"/>
  <c r="AL139" i="2"/>
  <c r="AL243" i="2"/>
  <c r="O253" i="1"/>
  <c r="B29" i="2"/>
  <c r="B82" i="2"/>
  <c r="AC110" i="2"/>
  <c r="AD132" i="2"/>
  <c r="AC133" i="2"/>
  <c r="B175" i="2"/>
  <c r="AD178" i="2"/>
  <c r="AD221" i="2"/>
  <c r="AC233" i="2"/>
  <c r="AK45" i="2"/>
  <c r="AR45" i="2" s="1"/>
  <c r="S92" i="2"/>
  <c r="Z92" i="2" s="1"/>
  <c r="AK99" i="2"/>
  <c r="AR99" i="2" s="1"/>
  <c r="AK131" i="2"/>
  <c r="AR131" i="2" s="1"/>
  <c r="B27" i="2"/>
  <c r="AK7" i="2"/>
  <c r="AR7" i="2" s="1"/>
  <c r="AK42" i="2"/>
  <c r="AR42" i="2" s="1"/>
  <c r="S50" i="2"/>
  <c r="Z50" i="2" s="1"/>
  <c r="O178" i="1"/>
  <c r="O199" i="1"/>
  <c r="O206" i="1"/>
  <c r="AL12" i="2"/>
  <c r="B24" i="2"/>
  <c r="AD66" i="2"/>
  <c r="AI82" i="2"/>
  <c r="AP82" i="2" s="1"/>
  <c r="Q90" i="2"/>
  <c r="X90" i="2" s="1"/>
  <c r="AI90" i="2"/>
  <c r="AP90" i="2" s="1"/>
  <c r="AD94" i="2"/>
  <c r="AJ101" i="2"/>
  <c r="AQ101" i="2" s="1"/>
  <c r="AH111" i="2"/>
  <c r="AO111" i="2" s="1"/>
  <c r="AD112" i="2"/>
  <c r="AC113" i="2"/>
  <c r="AH114" i="2"/>
  <c r="AO114" i="2" s="1"/>
  <c r="AC126" i="2"/>
  <c r="B139" i="2"/>
  <c r="AC139" i="2"/>
  <c r="R150" i="2"/>
  <c r="Y150" i="2" s="1"/>
  <c r="AC152" i="2"/>
  <c r="AD154" i="2"/>
  <c r="AH193" i="2"/>
  <c r="AF195" i="2"/>
  <c r="AM195" i="2" s="1"/>
  <c r="N204" i="2"/>
  <c r="U204" i="2" s="1"/>
  <c r="AI204" i="2"/>
  <c r="AP204" i="2" s="1"/>
  <c r="N206" i="2"/>
  <c r="U206" i="2" s="1"/>
  <c r="AJ219" i="2"/>
  <c r="AQ219" i="2" s="1"/>
  <c r="AC232" i="2"/>
  <c r="B245" i="2"/>
  <c r="AK66" i="2"/>
  <c r="AR66" i="2" s="1"/>
  <c r="O220" i="1"/>
  <c r="B37" i="2"/>
  <c r="O74" i="1"/>
  <c r="O214" i="1"/>
  <c r="O295" i="1"/>
  <c r="AI4" i="2"/>
  <c r="AP4" i="2" s="1"/>
  <c r="B39" i="2"/>
  <c r="AK5" i="2"/>
  <c r="AR5" i="2" s="1"/>
  <c r="AK8" i="2"/>
  <c r="AR8" i="2" s="1"/>
  <c r="AK24" i="2"/>
  <c r="AR24" i="2" s="1"/>
  <c r="S42" i="2"/>
  <c r="Z42" i="2" s="1"/>
  <c r="AK47" i="2"/>
  <c r="AR47" i="2" s="1"/>
  <c r="AK68" i="2"/>
  <c r="AR68" i="2" s="1"/>
  <c r="O176" i="1"/>
  <c r="O212" i="1"/>
  <c r="O233" i="1"/>
  <c r="O279" i="1"/>
  <c r="B5" i="2"/>
  <c r="AG5" i="2"/>
  <c r="AN5" i="2" s="1"/>
  <c r="B7" i="2"/>
  <c r="AG7" i="2"/>
  <c r="AN7" i="2" s="1"/>
  <c r="B9" i="2"/>
  <c r="AG9" i="2"/>
  <c r="AN9" i="2" s="1"/>
  <c r="B11" i="2"/>
  <c r="AG11" i="2"/>
  <c r="AN11" i="2" s="1"/>
  <c r="B13" i="2"/>
  <c r="B26" i="2"/>
  <c r="AG27" i="2"/>
  <c r="AN27" i="2" s="1"/>
  <c r="B30" i="2"/>
  <c r="AG33" i="2"/>
  <c r="AN33" i="2" s="1"/>
  <c r="AD70" i="2"/>
  <c r="AI72" i="2"/>
  <c r="AP72" i="2" s="1"/>
  <c r="AC79" i="2"/>
  <c r="B88" i="2"/>
  <c r="AJ90" i="2"/>
  <c r="AQ90" i="2" s="1"/>
  <c r="AD108" i="2"/>
  <c r="AL113" i="2"/>
  <c r="AD123" i="2"/>
  <c r="AC125" i="2"/>
  <c r="H19" i="3" s="1"/>
  <c r="AJ126" i="2"/>
  <c r="AQ126" i="2" s="1"/>
  <c r="AK136" i="2"/>
  <c r="AR136" i="2" s="1"/>
  <c r="AG139" i="2"/>
  <c r="AN139" i="2" s="1"/>
  <c r="B144" i="2"/>
  <c r="AI144" i="2"/>
  <c r="AP144" i="2" s="1"/>
  <c r="AI154" i="2"/>
  <c r="AP154" i="2" s="1"/>
  <c r="AD158" i="2"/>
  <c r="AC179" i="2"/>
  <c r="H27" i="3" s="1"/>
  <c r="AC186" i="2"/>
  <c r="B193" i="2"/>
  <c r="B204" i="2"/>
  <c r="P204" i="2"/>
  <c r="W204" i="2" s="1"/>
  <c r="AK204" i="2"/>
  <c r="AR204" i="2" s="1"/>
  <c r="B208" i="2"/>
  <c r="T209" i="2"/>
  <c r="AD243" i="2"/>
  <c r="AH38" i="2"/>
  <c r="AO38" i="2" s="1"/>
  <c r="T100" i="2"/>
  <c r="O209" i="1"/>
  <c r="O211" i="1"/>
  <c r="O213" i="1"/>
  <c r="O229" i="1"/>
  <c r="O283" i="1"/>
  <c r="AL7" i="2"/>
  <c r="AL9" i="2"/>
  <c r="AK11" i="2"/>
  <c r="AR11" i="2" s="1"/>
  <c r="AI12" i="2"/>
  <c r="AP12" i="2" s="1"/>
  <c r="AL21" i="2"/>
  <c r="B23" i="2"/>
  <c r="AL32" i="2"/>
  <c r="AF35" i="2"/>
  <c r="AM35" i="2" s="1"/>
  <c r="AF36" i="2"/>
  <c r="AM36" i="2" s="1"/>
  <c r="B38" i="2"/>
  <c r="AI38" i="2"/>
  <c r="AP38" i="2" s="1"/>
  <c r="AH39" i="2"/>
  <c r="AO39" i="2" s="1"/>
  <c r="N50" i="2"/>
  <c r="U50" i="2" s="1"/>
  <c r="AL59" i="2"/>
  <c r="AC67" i="2"/>
  <c r="P75" i="2"/>
  <c r="W75" i="2" s="1"/>
  <c r="B76" i="2"/>
  <c r="AG76" i="2"/>
  <c r="AN76" i="2" s="1"/>
  <c r="AH77" i="2"/>
  <c r="AO77" i="2" s="1"/>
  <c r="AC78" i="2"/>
  <c r="AD88" i="2"/>
  <c r="AC89" i="2"/>
  <c r="AG93" i="2"/>
  <c r="AN93" i="2" s="1"/>
  <c r="Q94" i="2"/>
  <c r="X94" i="2" s="1"/>
  <c r="S98" i="2"/>
  <c r="Z98" i="2" s="1"/>
  <c r="P99" i="2"/>
  <c r="W99" i="2" s="1"/>
  <c r="AG99" i="2"/>
  <c r="AN99" i="2" s="1"/>
  <c r="S102" i="2"/>
  <c r="Z102" i="2" s="1"/>
  <c r="AC103" i="2"/>
  <c r="H13" i="3" s="1"/>
  <c r="AD106" i="2"/>
  <c r="AC117" i="2"/>
  <c r="AD120" i="2"/>
  <c r="AC120" i="2"/>
  <c r="AD124" i="2"/>
  <c r="AJ127" i="2"/>
  <c r="AQ127" i="2" s="1"/>
  <c r="AL127" i="2"/>
  <c r="AJ135" i="2"/>
  <c r="AQ135" i="2" s="1"/>
  <c r="AL135" i="2"/>
  <c r="AG135" i="2"/>
  <c r="AN135" i="2" s="1"/>
  <c r="B135" i="2"/>
  <c r="AJ140" i="2"/>
  <c r="AQ140" i="2" s="1"/>
  <c r="AK140" i="2"/>
  <c r="AR140" i="2" s="1"/>
  <c r="AG140" i="2"/>
  <c r="AN140" i="2" s="1"/>
  <c r="AL140" i="2"/>
  <c r="AK149" i="2"/>
  <c r="AR149" i="2" s="1"/>
  <c r="B149" i="2"/>
  <c r="AJ151" i="2"/>
  <c r="AQ151" i="2" s="1"/>
  <c r="AL151" i="2"/>
  <c r="B151" i="2"/>
  <c r="AG151" i="2"/>
  <c r="AN151" i="2" s="1"/>
  <c r="O153" i="2"/>
  <c r="V153" i="2" s="1"/>
  <c r="N153" i="2"/>
  <c r="U153" i="2" s="1"/>
  <c r="T155" i="2"/>
  <c r="O155" i="2"/>
  <c r="V155" i="2" s="1"/>
  <c r="N155" i="2"/>
  <c r="U155" i="2" s="1"/>
  <c r="AI157" i="2"/>
  <c r="AP157" i="2" s="1"/>
  <c r="AG157" i="2"/>
  <c r="AN157" i="2" s="1"/>
  <c r="AI173" i="2"/>
  <c r="AP173" i="2" s="1"/>
  <c r="AJ173" i="2"/>
  <c r="AQ173" i="2" s="1"/>
  <c r="AD175" i="2"/>
  <c r="AC175" i="2"/>
  <c r="B182" i="2"/>
  <c r="AF190" i="2"/>
  <c r="AM190" i="2" s="1"/>
  <c r="AJ190" i="2"/>
  <c r="AQ190" i="2" s="1"/>
  <c r="AI215" i="2"/>
  <c r="AP215" i="2" s="1"/>
  <c r="AF215" i="2"/>
  <c r="AM215" i="2" s="1"/>
  <c r="B215" i="2"/>
  <c r="R102" i="2"/>
  <c r="Y102" i="2" s="1"/>
  <c r="AK4" i="2"/>
  <c r="AR4" i="2" s="1"/>
  <c r="AK10" i="2"/>
  <c r="AR10" i="2" s="1"/>
  <c r="AK21" i="2"/>
  <c r="AR21" i="2" s="1"/>
  <c r="O124" i="1"/>
  <c r="O237" i="1"/>
  <c r="O16" i="1"/>
  <c r="AK35" i="2"/>
  <c r="AR35" i="2" s="1"/>
  <c r="AK38" i="2"/>
  <c r="AR38" i="2" s="1"/>
  <c r="AK48" i="2"/>
  <c r="AR48" i="2" s="1"/>
  <c r="O180" i="1"/>
  <c r="O226" i="1"/>
  <c r="O255" i="1"/>
  <c r="O281" i="1"/>
  <c r="B4" i="2"/>
  <c r="B6" i="2"/>
  <c r="AG6" i="2"/>
  <c r="AN6" i="2" s="1"/>
  <c r="B8" i="2"/>
  <c r="AG8" i="2"/>
  <c r="AN8" i="2" s="1"/>
  <c r="B10" i="2"/>
  <c r="AG10" i="2"/>
  <c r="AN10" i="2" s="1"/>
  <c r="AL11" i="2"/>
  <c r="AK12" i="2"/>
  <c r="AR12" i="2" s="1"/>
  <c r="AI20" i="2"/>
  <c r="AP20" i="2" s="1"/>
  <c r="AG24" i="2"/>
  <c r="AN24" i="2" s="1"/>
  <c r="AK25" i="2"/>
  <c r="AR25" i="2" s="1"/>
  <c r="AG26" i="2"/>
  <c r="AN26" i="2" s="1"/>
  <c r="AG29" i="2"/>
  <c r="AN29" i="2" s="1"/>
  <c r="B35" i="2"/>
  <c r="AI35" i="2"/>
  <c r="AP35" i="2" s="1"/>
  <c r="AI36" i="2"/>
  <c r="AP36" i="2" s="1"/>
  <c r="O37" i="2"/>
  <c r="V37" i="2" s="1"/>
  <c r="AC38" i="2"/>
  <c r="AL38" i="2"/>
  <c r="T39" i="2"/>
  <c r="AF45" i="2"/>
  <c r="AM45" i="2" s="1"/>
  <c r="B50" i="2"/>
  <c r="AI50" i="2"/>
  <c r="AP50" i="2" s="1"/>
  <c r="AL61" i="2"/>
  <c r="AC69" i="2"/>
  <c r="AL71" i="2"/>
  <c r="AC73" i="2"/>
  <c r="AC81" i="2"/>
  <c r="AG88" i="2"/>
  <c r="AN88" i="2" s="1"/>
  <c r="AL89" i="2"/>
  <c r="AI91" i="2"/>
  <c r="AP91" i="2" s="1"/>
  <c r="B95" i="2"/>
  <c r="O96" i="2"/>
  <c r="V96" i="2" s="1"/>
  <c r="AJ96" i="2"/>
  <c r="AQ96" i="2" s="1"/>
  <c r="B99" i="2"/>
  <c r="AI99" i="2"/>
  <c r="AP99" i="2" s="1"/>
  <c r="O100" i="2"/>
  <c r="V100" i="2" s="1"/>
  <c r="N102" i="2"/>
  <c r="U102" i="2" s="1"/>
  <c r="AJ103" i="2"/>
  <c r="AQ103" i="2" s="1"/>
  <c r="AD105" i="2"/>
  <c r="AC109" i="2"/>
  <c r="AJ121" i="2"/>
  <c r="AQ121" i="2" s="1"/>
  <c r="AL121" i="2"/>
  <c r="AC127" i="2"/>
  <c r="AD127" i="2"/>
  <c r="AL128" i="2"/>
  <c r="AJ128" i="2"/>
  <c r="AQ128" i="2" s="1"/>
  <c r="AJ137" i="2"/>
  <c r="AQ137" i="2" s="1"/>
  <c r="AK137" i="2"/>
  <c r="AR137" i="2" s="1"/>
  <c r="AG137" i="2"/>
  <c r="AN137" i="2" s="1"/>
  <c r="AL137" i="2"/>
  <c r="B137" i="2"/>
  <c r="AJ148" i="2"/>
  <c r="AQ148" i="2" s="1"/>
  <c r="B148" i="2"/>
  <c r="AJ174" i="2"/>
  <c r="AQ174" i="2" s="1"/>
  <c r="AK174" i="2"/>
  <c r="AR174" i="2" s="1"/>
  <c r="AG174" i="2"/>
  <c r="AN174" i="2" s="1"/>
  <c r="AL174" i="2"/>
  <c r="T175" i="2"/>
  <c r="P175" i="2"/>
  <c r="W175" i="2" s="1"/>
  <c r="T183" i="2"/>
  <c r="P183" i="2"/>
  <c r="W183" i="2" s="1"/>
  <c r="O183" i="2"/>
  <c r="V183" i="2" s="1"/>
  <c r="Q188" i="2"/>
  <c r="X188" i="2" s="1"/>
  <c r="T188" i="2"/>
  <c r="N188" i="2"/>
  <c r="U188" i="2" s="1"/>
  <c r="AC217" i="2"/>
  <c r="AD217" i="2"/>
  <c r="AH4" i="2"/>
  <c r="AO4" i="2" s="1"/>
  <c r="AL6" i="2"/>
  <c r="AL8" i="2"/>
  <c r="AL10" i="2"/>
  <c r="AL17" i="2"/>
  <c r="B21" i="2"/>
  <c r="AG21" i="2"/>
  <c r="AN21" i="2" s="1"/>
  <c r="AG23" i="2"/>
  <c r="AN23" i="2" s="1"/>
  <c r="B32" i="2"/>
  <c r="AG32" i="2"/>
  <c r="AN32" i="2" s="1"/>
  <c r="AD38" i="2"/>
  <c r="AJ50" i="2"/>
  <c r="AQ50" i="2" s="1"/>
  <c r="AL58" i="2"/>
  <c r="AL88" i="2"/>
  <c r="P96" i="2"/>
  <c r="W96" i="2" s="1"/>
  <c r="AL96" i="2"/>
  <c r="AL99" i="2"/>
  <c r="P100" i="2"/>
  <c r="W100" i="2" s="1"/>
  <c r="O102" i="2"/>
  <c r="V102" i="2" s="1"/>
  <c r="AJ109" i="2"/>
  <c r="AQ109" i="2" s="1"/>
  <c r="AC116" i="2"/>
  <c r="AD116" i="2"/>
  <c r="AJ119" i="2"/>
  <c r="AQ119" i="2" s="1"/>
  <c r="AL119" i="2"/>
  <c r="AJ134" i="2"/>
  <c r="AQ134" i="2" s="1"/>
  <c r="AL134" i="2"/>
  <c r="T140" i="2"/>
  <c r="R140" i="2"/>
  <c r="Y140" i="2" s="1"/>
  <c r="P140" i="2"/>
  <c r="W140" i="2" s="1"/>
  <c r="AC177" i="2"/>
  <c r="H25" i="3" s="1"/>
  <c r="AD177" i="2"/>
  <c r="AI181" i="2"/>
  <c r="AP181" i="2" s="1"/>
  <c r="AJ181" i="2"/>
  <c r="AQ181" i="2" s="1"/>
  <c r="AC185" i="2"/>
  <c r="AD185" i="2"/>
  <c r="AC231" i="2"/>
  <c r="AD231" i="2"/>
  <c r="AI21" i="2"/>
  <c r="AP21" i="2" s="1"/>
  <c r="AK32" i="2"/>
  <c r="AR32" i="2" s="1"/>
  <c r="AD119" i="2"/>
  <c r="AC119" i="2"/>
  <c r="AH120" i="2"/>
  <c r="AO120" i="2" s="1"/>
  <c r="AJ120" i="2"/>
  <c r="AQ120" i="2" s="1"/>
  <c r="AC136" i="2"/>
  <c r="AD136" i="2"/>
  <c r="AJ146" i="2"/>
  <c r="AQ146" i="2" s="1"/>
  <c r="AL146" i="2"/>
  <c r="B146" i="2"/>
  <c r="AJ166" i="2"/>
  <c r="AQ166" i="2" s="1"/>
  <c r="AI166" i="2"/>
  <c r="AP166" i="2" s="1"/>
  <c r="AF166" i="2"/>
  <c r="AM166" i="2" s="1"/>
  <c r="AI183" i="2"/>
  <c r="AP183" i="2" s="1"/>
  <c r="B183" i="2"/>
  <c r="AI188" i="2"/>
  <c r="AP188" i="2" s="1"/>
  <c r="AF188" i="2"/>
  <c r="AM188" i="2" s="1"/>
  <c r="B188" i="2"/>
  <c r="AC207" i="2"/>
  <c r="H31" i="3" s="1"/>
  <c r="AD207" i="2"/>
  <c r="B214" i="2"/>
  <c r="AI214" i="2"/>
  <c r="AP214" i="2" s="1"/>
  <c r="AG225" i="2"/>
  <c r="AN225" i="2" s="1"/>
  <c r="AF225" i="2"/>
  <c r="AM225" i="2" s="1"/>
  <c r="AJ114" i="2"/>
  <c r="AQ114" i="2" s="1"/>
  <c r="AL126" i="2"/>
  <c r="AI130" i="2"/>
  <c r="AP130" i="2" s="1"/>
  <c r="AL133" i="2"/>
  <c r="AC134" i="2"/>
  <c r="AC135" i="2"/>
  <c r="AC137" i="2"/>
  <c r="AI139" i="2"/>
  <c r="AP139" i="2" s="1"/>
  <c r="AD140" i="2"/>
  <c r="AC151" i="2"/>
  <c r="AC153" i="2"/>
  <c r="AC172" i="2"/>
  <c r="AC173" i="2"/>
  <c r="AD174" i="2"/>
  <c r="AF175" i="2"/>
  <c r="AM175" i="2" s="1"/>
  <c r="AL178" i="2"/>
  <c r="AC181" i="2"/>
  <c r="AD182" i="2"/>
  <c r="AC183" i="2"/>
  <c r="AL186" i="2"/>
  <c r="AD188" i="2"/>
  <c r="AD190" i="2"/>
  <c r="AC205" i="2"/>
  <c r="AD215" i="2"/>
  <c r="AJ217" i="2"/>
  <c r="AQ217" i="2" s="1"/>
  <c r="AC234" i="2"/>
  <c r="AC237" i="2"/>
  <c r="AC238" i="2"/>
  <c r="R240" i="2"/>
  <c r="Y240" i="2" s="1"/>
  <c r="AD240" i="2"/>
  <c r="AD244" i="2"/>
  <c r="AH245" i="2"/>
  <c r="AO245" i="2" s="1"/>
  <c r="AL118" i="2"/>
  <c r="AI136" i="2"/>
  <c r="AP136" i="2" s="1"/>
  <c r="B138" i="2"/>
  <c r="AK138" i="2"/>
  <c r="AR138" i="2" s="1"/>
  <c r="B141" i="2"/>
  <c r="AI141" i="2"/>
  <c r="AP141" i="2" s="1"/>
  <c r="B143" i="2"/>
  <c r="AI143" i="2"/>
  <c r="AP143" i="2" s="1"/>
  <c r="AF165" i="2"/>
  <c r="AM165" i="2" s="1"/>
  <c r="P174" i="2"/>
  <c r="W174" i="2" s="1"/>
  <c r="AG176" i="2"/>
  <c r="AN176" i="2" s="1"/>
  <c r="N177" i="2"/>
  <c r="U177" i="2" s="1"/>
  <c r="R181" i="2"/>
  <c r="Y181" i="2" s="1"/>
  <c r="N185" i="2"/>
  <c r="U185" i="2" s="1"/>
  <c r="B186" i="2"/>
  <c r="AD189" i="2"/>
  <c r="AG191" i="2"/>
  <c r="AN191" i="2" s="1"/>
  <c r="AG193" i="2"/>
  <c r="AJ200" i="2"/>
  <c r="AQ200" i="2" s="1"/>
  <c r="N207" i="2"/>
  <c r="U207" i="2" s="1"/>
  <c r="AJ207" i="2"/>
  <c r="AQ207" i="2" s="1"/>
  <c r="AF209" i="2"/>
  <c r="AM209" i="2" s="1"/>
  <c r="R210" i="2"/>
  <c r="Y210" i="2" s="1"/>
  <c r="AL238" i="2"/>
  <c r="AJ240" i="2"/>
  <c r="AQ240" i="2" s="1"/>
  <c r="AL244" i="2"/>
  <c r="Q245" i="2"/>
  <c r="X245" i="2" s="1"/>
  <c r="AI133" i="2"/>
  <c r="AP133" i="2" s="1"/>
  <c r="AL170" i="2"/>
  <c r="R177" i="2"/>
  <c r="Y177" i="2" s="1"/>
  <c r="R185" i="2"/>
  <c r="Y185" i="2" s="1"/>
  <c r="AL191" i="2"/>
  <c r="AL193" i="2"/>
  <c r="R207" i="2"/>
  <c r="Y207" i="2" s="1"/>
  <c r="O207" i="1"/>
  <c r="O294" i="1"/>
  <c r="AI5" i="2"/>
  <c r="AP5" i="2" s="1"/>
  <c r="AI6" i="2"/>
  <c r="AP6" i="2" s="1"/>
  <c r="AH7" i="2"/>
  <c r="AO7" i="2" s="1"/>
  <c r="AH8" i="2"/>
  <c r="AO8" i="2" s="1"/>
  <c r="AH9" i="2"/>
  <c r="AO9" i="2" s="1"/>
  <c r="AH10" i="2"/>
  <c r="AO10" i="2" s="1"/>
  <c r="AH11" i="2"/>
  <c r="AO11" i="2" s="1"/>
  <c r="AK13" i="2"/>
  <c r="AR13" i="2" s="1"/>
  <c r="AL15" i="2"/>
  <c r="AH16" i="2"/>
  <c r="AO16" i="2" s="1"/>
  <c r="AC19" i="2"/>
  <c r="AI26" i="2"/>
  <c r="AP26" i="2" s="1"/>
  <c r="AK27" i="2"/>
  <c r="AR27" i="2" s="1"/>
  <c r="AI29" i="2"/>
  <c r="AP29" i="2" s="1"/>
  <c r="AK30" i="2"/>
  <c r="AR30" i="2" s="1"/>
  <c r="AH32" i="2"/>
  <c r="AO32" i="2" s="1"/>
  <c r="AI33" i="2"/>
  <c r="AP33" i="2" s="1"/>
  <c r="B34" i="2"/>
  <c r="AD34" i="2"/>
  <c r="AL34" i="2"/>
  <c r="R37" i="2"/>
  <c r="Y37" i="2" s="1"/>
  <c r="AC37" i="2"/>
  <c r="H41" i="3" s="1"/>
  <c r="AJ37" i="2"/>
  <c r="AQ37" i="2" s="1"/>
  <c r="AJ40" i="2"/>
  <c r="AQ40" i="2" s="1"/>
  <c r="T42" i="2"/>
  <c r="AI45" i="2"/>
  <c r="AP45" i="2" s="1"/>
  <c r="AF46" i="2"/>
  <c r="AM46" i="2" s="1"/>
  <c r="B46" i="2"/>
  <c r="AJ46" i="2"/>
  <c r="AQ46" i="2" s="1"/>
  <c r="T50" i="2"/>
  <c r="O50" i="2"/>
  <c r="V50" i="2" s="1"/>
  <c r="R50" i="2"/>
  <c r="Y50" i="2" s="1"/>
  <c r="AI51" i="2"/>
  <c r="AP51" i="2" s="1"/>
  <c r="B54" i="2"/>
  <c r="AH57" i="2"/>
  <c r="AO57" i="2" s="1"/>
  <c r="AL63" i="2"/>
  <c r="AJ63" i="2"/>
  <c r="AQ63" i="2" s="1"/>
  <c r="AH63" i="2"/>
  <c r="AO63" i="2" s="1"/>
  <c r="AL65" i="2"/>
  <c r="AJ65" i="2"/>
  <c r="AQ65" i="2" s="1"/>
  <c r="AH65" i="2"/>
  <c r="AO65" i="2" s="1"/>
  <c r="AJ66" i="2"/>
  <c r="AQ66" i="2" s="1"/>
  <c r="AG66" i="2"/>
  <c r="AN66" i="2" s="1"/>
  <c r="AH66" i="2"/>
  <c r="AO66" i="2" s="1"/>
  <c r="B66" i="2"/>
  <c r="AL66" i="2"/>
  <c r="AI31" i="2"/>
  <c r="AP31" i="2" s="1"/>
  <c r="AK34" i="2"/>
  <c r="AR34" i="2" s="1"/>
  <c r="O46" i="1"/>
  <c r="O52" i="1"/>
  <c r="O56" i="1"/>
  <c r="O60" i="1"/>
  <c r="O62" i="1"/>
  <c r="O64" i="1"/>
  <c r="O66" i="1"/>
  <c r="O68" i="1"/>
  <c r="O70" i="1"/>
  <c r="O93" i="1"/>
  <c r="O95" i="1"/>
  <c r="O97" i="1"/>
  <c r="O104" i="1"/>
  <c r="O106" i="1"/>
  <c r="AG4" i="2"/>
  <c r="AN4" i="2" s="1"/>
  <c r="AL4" i="2"/>
  <c r="AL5" i="2"/>
  <c r="AK6" i="2"/>
  <c r="AR6" i="2" s="1"/>
  <c r="AI7" i="2"/>
  <c r="AP7" i="2" s="1"/>
  <c r="AI8" i="2"/>
  <c r="AP8" i="2" s="1"/>
  <c r="AI9" i="2"/>
  <c r="AP9" i="2" s="1"/>
  <c r="AI10" i="2"/>
  <c r="AP10" i="2" s="1"/>
  <c r="AI11" i="2"/>
  <c r="AP11" i="2" s="1"/>
  <c r="AH12" i="2"/>
  <c r="AO12" i="2" s="1"/>
  <c r="AG13" i="2"/>
  <c r="AN13" i="2" s="1"/>
  <c r="AL13" i="2"/>
  <c r="AL16" i="2"/>
  <c r="AH17" i="2"/>
  <c r="AO17" i="2" s="1"/>
  <c r="AG20" i="2"/>
  <c r="AN20" i="2" s="1"/>
  <c r="AH21" i="2"/>
  <c r="AO21" i="2" s="1"/>
  <c r="B22" i="2"/>
  <c r="AG22" i="2"/>
  <c r="AN22" i="2" s="1"/>
  <c r="AI23" i="2"/>
  <c r="AP23" i="2" s="1"/>
  <c r="AI25" i="2"/>
  <c r="AP25" i="2" s="1"/>
  <c r="AK26" i="2"/>
  <c r="AR26" i="2" s="1"/>
  <c r="B28" i="2"/>
  <c r="AG28" i="2"/>
  <c r="AN28" i="2" s="1"/>
  <c r="AK29" i="2"/>
  <c r="AR29" i="2" s="1"/>
  <c r="B31" i="2"/>
  <c r="AG31" i="2"/>
  <c r="AN31" i="2" s="1"/>
  <c r="AI32" i="2"/>
  <c r="AP32" i="2" s="1"/>
  <c r="B33" i="2"/>
  <c r="AD33" i="2"/>
  <c r="AK33" i="2"/>
  <c r="AR33" i="2" s="1"/>
  <c r="AG34" i="2"/>
  <c r="AN34" i="2" s="1"/>
  <c r="N37" i="2"/>
  <c r="U37" i="2" s="1"/>
  <c r="AG38" i="2"/>
  <c r="AN38" i="2" s="1"/>
  <c r="O39" i="2"/>
  <c r="V39" i="2" s="1"/>
  <c r="AF39" i="2"/>
  <c r="AM39" i="2" s="1"/>
  <c r="AL40" i="2"/>
  <c r="AH41" i="2"/>
  <c r="AO41" i="2" s="1"/>
  <c r="N42" i="2"/>
  <c r="U42" i="2" s="1"/>
  <c r="AI42" i="2"/>
  <c r="AP42" i="2" s="1"/>
  <c r="AI43" i="2"/>
  <c r="AP43" i="2" s="1"/>
  <c r="AF44" i="2"/>
  <c r="AM44" i="2" s="1"/>
  <c r="B44" i="2"/>
  <c r="AJ44" i="2"/>
  <c r="AQ44" i="2" s="1"/>
  <c r="AF49" i="2"/>
  <c r="AM49" i="2" s="1"/>
  <c r="AJ55" i="2"/>
  <c r="AQ55" i="2" s="1"/>
  <c r="AL57" i="2"/>
  <c r="AH13" i="2"/>
  <c r="AO13" i="2" s="1"/>
  <c r="AH18" i="2"/>
  <c r="AO18" i="2" s="1"/>
  <c r="AJ42" i="2"/>
  <c r="AQ42" i="2" s="1"/>
  <c r="AI49" i="2"/>
  <c r="AP49" i="2" s="1"/>
  <c r="AI52" i="2"/>
  <c r="AP52" i="2" s="1"/>
  <c r="AG52" i="2"/>
  <c r="AN52" i="2" s="1"/>
  <c r="B52" i="2"/>
  <c r="AJ52" i="2"/>
  <c r="AQ52" i="2" s="1"/>
  <c r="AI54" i="2"/>
  <c r="AP54" i="2" s="1"/>
  <c r="AG54" i="2"/>
  <c r="AN54" i="2" s="1"/>
  <c r="AL54" i="2"/>
  <c r="AI22" i="2"/>
  <c r="AP22" i="2" s="1"/>
  <c r="AI28" i="2"/>
  <c r="AP28" i="2" s="1"/>
  <c r="AH34" i="2"/>
  <c r="AO34" i="2" s="1"/>
  <c r="AH37" i="2"/>
  <c r="AO37" i="2" s="1"/>
  <c r="AK31" i="2"/>
  <c r="AR31" i="2" s="1"/>
  <c r="O47" i="1"/>
  <c r="O55" i="1"/>
  <c r="O59" i="1"/>
  <c r="O63" i="1"/>
  <c r="O65" i="1"/>
  <c r="O67" i="1"/>
  <c r="O69" i="1"/>
  <c r="O101" i="1"/>
  <c r="O103" i="1"/>
  <c r="O105" i="1"/>
  <c r="O118" i="1"/>
  <c r="O123" i="1"/>
  <c r="O177" i="1"/>
  <c r="O181" i="1"/>
  <c r="O198" i="1"/>
  <c r="O232" i="1"/>
  <c r="O236" i="1"/>
  <c r="O254" i="1"/>
  <c r="O256" i="1"/>
  <c r="O266" i="1"/>
  <c r="O271" i="1"/>
  <c r="AH5" i="2"/>
  <c r="AO5" i="2" s="1"/>
  <c r="AH6" i="2"/>
  <c r="AO6" i="2" s="1"/>
  <c r="AI13" i="2"/>
  <c r="AP13" i="2" s="1"/>
  <c r="AH15" i="2"/>
  <c r="AO15" i="2" s="1"/>
  <c r="AL18" i="2"/>
  <c r="AK20" i="2"/>
  <c r="AR20" i="2" s="1"/>
  <c r="AK22" i="2"/>
  <c r="AR22" i="2" s="1"/>
  <c r="AI24" i="2"/>
  <c r="AP24" i="2" s="1"/>
  <c r="AI27" i="2"/>
  <c r="AP27" i="2" s="1"/>
  <c r="AI30" i="2"/>
  <c r="AP30" i="2" s="1"/>
  <c r="AH33" i="2"/>
  <c r="AO33" i="2" s="1"/>
  <c r="AI34" i="2"/>
  <c r="AP34" i="2" s="1"/>
  <c r="Q37" i="2"/>
  <c r="X37" i="2" s="1"/>
  <c r="AJ39" i="2"/>
  <c r="AQ39" i="2" s="1"/>
  <c r="R42" i="2"/>
  <c r="Y42" i="2" s="1"/>
  <c r="AI47" i="2"/>
  <c r="AP47" i="2" s="1"/>
  <c r="AF48" i="2"/>
  <c r="AM48" i="2" s="1"/>
  <c r="B48" i="2"/>
  <c r="AJ48" i="2"/>
  <c r="AQ48" i="2" s="1"/>
  <c r="AJ51" i="2"/>
  <c r="AQ51" i="2" s="1"/>
  <c r="AH51" i="2"/>
  <c r="AO51" i="2" s="1"/>
  <c r="B51" i="2"/>
  <c r="AG51" i="2"/>
  <c r="AN51" i="2" s="1"/>
  <c r="P52" i="2"/>
  <c r="W52" i="2" s="1"/>
  <c r="T52" i="2"/>
  <c r="AL52" i="2"/>
  <c r="AH56" i="2"/>
  <c r="AO56" i="2" s="1"/>
  <c r="AC72" i="2"/>
  <c r="AD72" i="2"/>
  <c r="AD84" i="2"/>
  <c r="AC84" i="2"/>
  <c r="AC91" i="2"/>
  <c r="AD91" i="2"/>
  <c r="AF100" i="2"/>
  <c r="AM100" i="2" s="1"/>
  <c r="AI102" i="2"/>
  <c r="AP102" i="2" s="1"/>
  <c r="AD107" i="2"/>
  <c r="AC107" i="2"/>
  <c r="H15" i="3" s="1"/>
  <c r="AJ115" i="2"/>
  <c r="AQ115" i="2" s="1"/>
  <c r="AL115" i="2"/>
  <c r="AC71" i="2"/>
  <c r="AG72" i="2"/>
  <c r="AN72" i="2" s="1"/>
  <c r="AJ77" i="2"/>
  <c r="AQ77" i="2" s="1"/>
  <c r="AG77" i="2"/>
  <c r="AN77" i="2" s="1"/>
  <c r="B77" i="2"/>
  <c r="AL77" i="2"/>
  <c r="AC80" i="2"/>
  <c r="AJ82" i="2"/>
  <c r="AQ82" i="2" s="1"/>
  <c r="AK83" i="2"/>
  <c r="AR83" i="2" s="1"/>
  <c r="AG86" i="2"/>
  <c r="AN86" i="2" s="1"/>
  <c r="AL87" i="2"/>
  <c r="AK87" i="2"/>
  <c r="AR87" i="2" s="1"/>
  <c r="T90" i="2"/>
  <c r="O90" i="2"/>
  <c r="V90" i="2" s="1"/>
  <c r="N90" i="2"/>
  <c r="U90" i="2" s="1"/>
  <c r="Q91" i="2"/>
  <c r="X91" i="2" s="1"/>
  <c r="P91" i="2"/>
  <c r="W91" i="2" s="1"/>
  <c r="AD99" i="2"/>
  <c r="AJ100" i="2"/>
  <c r="AQ100" i="2" s="1"/>
  <c r="AL102" i="2"/>
  <c r="AC104" i="2"/>
  <c r="AH107" i="2"/>
  <c r="AO107" i="2" s="1"/>
  <c r="AD111" i="2"/>
  <c r="AC111" i="2"/>
  <c r="AD122" i="2"/>
  <c r="AC122" i="2"/>
  <c r="AL124" i="2"/>
  <c r="AJ124" i="2"/>
  <c r="AQ124" i="2" s="1"/>
  <c r="B142" i="2"/>
  <c r="P142" i="2"/>
  <c r="W142" i="2" s="1"/>
  <c r="R142" i="2"/>
  <c r="Y142" i="2" s="1"/>
  <c r="AH60" i="2"/>
  <c r="AO60" i="2" s="1"/>
  <c r="AH61" i="2"/>
  <c r="AO61" i="2" s="1"/>
  <c r="AJ70" i="2"/>
  <c r="AQ70" i="2" s="1"/>
  <c r="AL70" i="2"/>
  <c r="AG70" i="2"/>
  <c r="AN70" i="2" s="1"/>
  <c r="B70" i="2"/>
  <c r="AI70" i="2"/>
  <c r="AP70" i="2" s="1"/>
  <c r="AJ74" i="2"/>
  <c r="AQ74" i="2" s="1"/>
  <c r="AH74" i="2"/>
  <c r="AO74" i="2" s="1"/>
  <c r="B74" i="2"/>
  <c r="AL74" i="2"/>
  <c r="AJ75" i="2"/>
  <c r="AQ75" i="2" s="1"/>
  <c r="AL75" i="2"/>
  <c r="B75" i="2"/>
  <c r="AI75" i="2"/>
  <c r="AP75" i="2" s="1"/>
  <c r="AJ76" i="2"/>
  <c r="AQ76" i="2" s="1"/>
  <c r="AH76" i="2"/>
  <c r="AO76" i="2" s="1"/>
  <c r="AL76" i="2"/>
  <c r="AD87" i="2"/>
  <c r="AC87" i="2"/>
  <c r="AD90" i="2"/>
  <c r="AC90" i="2"/>
  <c r="H11" i="3" s="1"/>
  <c r="P92" i="2"/>
  <c r="W92" i="2" s="1"/>
  <c r="T94" i="2"/>
  <c r="O94" i="2"/>
  <c r="V94" i="2" s="1"/>
  <c r="S94" i="2"/>
  <c r="Z94" i="2" s="1"/>
  <c r="N94" i="2"/>
  <c r="U94" i="2" s="1"/>
  <c r="Q95" i="2"/>
  <c r="X95" i="2" s="1"/>
  <c r="AD96" i="2"/>
  <c r="AC96" i="2"/>
  <c r="AJ105" i="2"/>
  <c r="AQ105" i="2" s="1"/>
  <c r="AI105" i="2"/>
  <c r="AP105" i="2" s="1"/>
  <c r="AL112" i="2"/>
  <c r="AJ112" i="2"/>
  <c r="AQ112" i="2" s="1"/>
  <c r="AD114" i="2"/>
  <c r="AC114" i="2"/>
  <c r="AD121" i="2"/>
  <c r="AC121" i="2"/>
  <c r="AJ123" i="2"/>
  <c r="AQ123" i="2" s="1"/>
  <c r="AL123" i="2"/>
  <c r="AD128" i="2"/>
  <c r="AC128" i="2"/>
  <c r="H20" i="3" s="1"/>
  <c r="AI68" i="2"/>
  <c r="AP68" i="2" s="1"/>
  <c r="AK70" i="2"/>
  <c r="AR70" i="2" s="1"/>
  <c r="AJ91" i="2"/>
  <c r="AQ91" i="2" s="1"/>
  <c r="AL91" i="2"/>
  <c r="AG91" i="2"/>
  <c r="AN91" i="2" s="1"/>
  <c r="B91" i="2"/>
  <c r="AK91" i="2"/>
  <c r="AR91" i="2" s="1"/>
  <c r="T92" i="2"/>
  <c r="AL94" i="2"/>
  <c r="B94" i="2"/>
  <c r="AJ94" i="2"/>
  <c r="AQ94" i="2" s="1"/>
  <c r="AJ95" i="2"/>
  <c r="AQ95" i="2" s="1"/>
  <c r="AK95" i="2"/>
  <c r="AR95" i="2" s="1"/>
  <c r="AI95" i="2"/>
  <c r="AP95" i="2" s="1"/>
  <c r="AL95" i="2"/>
  <c r="AJ97" i="2"/>
  <c r="AQ97" i="2" s="1"/>
  <c r="AG97" i="2"/>
  <c r="AN97" i="2" s="1"/>
  <c r="AC98" i="2"/>
  <c r="AD102" i="2"/>
  <c r="AC102" i="2"/>
  <c r="AL111" i="2"/>
  <c r="AH115" i="2"/>
  <c r="AO115" i="2" s="1"/>
  <c r="AL116" i="2"/>
  <c r="AJ116" i="2"/>
  <c r="AQ116" i="2" s="1"/>
  <c r="AD141" i="2"/>
  <c r="AC141" i="2"/>
  <c r="AJ142" i="2"/>
  <c r="AQ142" i="2" s="1"/>
  <c r="AL142" i="2"/>
  <c r="AG142" i="2"/>
  <c r="AN142" i="2" s="1"/>
  <c r="AK142" i="2"/>
  <c r="AR142" i="2" s="1"/>
  <c r="AH142" i="2"/>
  <c r="AO142" i="2" s="1"/>
  <c r="AH121" i="2"/>
  <c r="AO121" i="2" s="1"/>
  <c r="AH122" i="2"/>
  <c r="AO122" i="2" s="1"/>
  <c r="AH128" i="2"/>
  <c r="AO128" i="2" s="1"/>
  <c r="AI138" i="2"/>
  <c r="AP138" i="2" s="1"/>
  <c r="AH141" i="2"/>
  <c r="AO141" i="2" s="1"/>
  <c r="AH143" i="2"/>
  <c r="AO143" i="2" s="1"/>
  <c r="AH144" i="2"/>
  <c r="AO144" i="2" s="1"/>
  <c r="AH145" i="2"/>
  <c r="AO145" i="2" s="1"/>
  <c r="AI146" i="2"/>
  <c r="AP146" i="2" s="1"/>
  <c r="AG147" i="2"/>
  <c r="AN147" i="2" s="1"/>
  <c r="R148" i="2"/>
  <c r="Y148" i="2" s="1"/>
  <c r="AG148" i="2"/>
  <c r="AN148" i="2" s="1"/>
  <c r="AJ149" i="2"/>
  <c r="AQ149" i="2" s="1"/>
  <c r="AL149" i="2"/>
  <c r="AG149" i="2"/>
  <c r="AN149" i="2" s="1"/>
  <c r="AI149" i="2"/>
  <c r="AP149" i="2" s="1"/>
  <c r="AI156" i="2"/>
  <c r="AP156" i="2" s="1"/>
  <c r="AH147" i="2"/>
  <c r="AO147" i="2" s="1"/>
  <c r="AH148" i="2"/>
  <c r="AO148" i="2" s="1"/>
  <c r="T154" i="2"/>
  <c r="N154" i="2"/>
  <c r="U154" i="2" s="1"/>
  <c r="R154" i="2"/>
  <c r="Y154" i="2" s="1"/>
  <c r="AH155" i="2"/>
  <c r="AO155" i="2" s="1"/>
  <c r="AH88" i="2"/>
  <c r="AO88" i="2" s="1"/>
  <c r="AJ92" i="2"/>
  <c r="AQ92" i="2" s="1"/>
  <c r="S96" i="2"/>
  <c r="Z96" i="2" s="1"/>
  <c r="Q98" i="2"/>
  <c r="X98" i="2" s="1"/>
  <c r="AI106" i="2"/>
  <c r="AP106" i="2" s="1"/>
  <c r="AI108" i="2"/>
  <c r="AP108" i="2" s="1"/>
  <c r="AH109" i="2"/>
  <c r="AO109" i="2" s="1"/>
  <c r="AH117" i="2"/>
  <c r="AO117" i="2" s="1"/>
  <c r="AH118" i="2"/>
  <c r="AO118" i="2" s="1"/>
  <c r="B131" i="2"/>
  <c r="AG131" i="2"/>
  <c r="AN131" i="2" s="1"/>
  <c r="AI132" i="2"/>
  <c r="AP132" i="2" s="1"/>
  <c r="AG134" i="2"/>
  <c r="AN134" i="2" s="1"/>
  <c r="AH135" i="2"/>
  <c r="AO135" i="2" s="1"/>
  <c r="AG136" i="2"/>
  <c r="AN136" i="2" s="1"/>
  <c r="AL136" i="2"/>
  <c r="P138" i="2"/>
  <c r="W138" i="2" s="1"/>
  <c r="AG138" i="2"/>
  <c r="AN138" i="2" s="1"/>
  <c r="AL138" i="2"/>
  <c r="N141" i="2"/>
  <c r="U141" i="2" s="1"/>
  <c r="AK141" i="2"/>
  <c r="AR141" i="2" s="1"/>
  <c r="AC143" i="2"/>
  <c r="AL143" i="2"/>
  <c r="P144" i="2"/>
  <c r="W144" i="2" s="1"/>
  <c r="AD144" i="2"/>
  <c r="AL144" i="2"/>
  <c r="N145" i="2"/>
  <c r="U145" i="2" s="1"/>
  <c r="AC145" i="2"/>
  <c r="AL145" i="2"/>
  <c r="P146" i="2"/>
  <c r="W146" i="2" s="1"/>
  <c r="AG146" i="2"/>
  <c r="AN146" i="2" s="1"/>
  <c r="AI147" i="2"/>
  <c r="AP147" i="2" s="1"/>
  <c r="AI148" i="2"/>
  <c r="AP148" i="2" s="1"/>
  <c r="AC149" i="2"/>
  <c r="AJ150" i="2"/>
  <c r="AQ150" i="2" s="1"/>
  <c r="AG150" i="2"/>
  <c r="AN150" i="2" s="1"/>
  <c r="AL150" i="2"/>
  <c r="AJ155" i="2"/>
  <c r="AQ155" i="2" s="1"/>
  <c r="AJ158" i="2"/>
  <c r="AQ158" i="2" s="1"/>
  <c r="AI158" i="2"/>
  <c r="AP158" i="2" s="1"/>
  <c r="B158" i="2"/>
  <c r="AH158" i="2"/>
  <c r="AO158" i="2" s="1"/>
  <c r="AF160" i="2"/>
  <c r="AM160" i="2" s="1"/>
  <c r="B160" i="2"/>
  <c r="AF162" i="2"/>
  <c r="AM162" i="2" s="1"/>
  <c r="AI162" i="2"/>
  <c r="AP162" i="2" s="1"/>
  <c r="T169" i="2"/>
  <c r="R169" i="2"/>
  <c r="Y169" i="2" s="1"/>
  <c r="O169" i="2"/>
  <c r="V169" i="2" s="1"/>
  <c r="N169" i="2"/>
  <c r="U169" i="2" s="1"/>
  <c r="AC169" i="2"/>
  <c r="AD169" i="2"/>
  <c r="AI172" i="2"/>
  <c r="AP172" i="2" s="1"/>
  <c r="AJ172" i="2"/>
  <c r="AQ172" i="2" s="1"/>
  <c r="AH172" i="2"/>
  <c r="AO172" i="2" s="1"/>
  <c r="AH71" i="2"/>
  <c r="AO71" i="2" s="1"/>
  <c r="AC85" i="2"/>
  <c r="AI88" i="2"/>
  <c r="AP88" i="2" s="1"/>
  <c r="AH89" i="2"/>
  <c r="AO89" i="2" s="1"/>
  <c r="AL92" i="2"/>
  <c r="AD95" i="2"/>
  <c r="R98" i="2"/>
  <c r="Y98" i="2" s="1"/>
  <c r="AH99" i="2"/>
  <c r="AO99" i="2" s="1"/>
  <c r="AC100" i="2"/>
  <c r="Q102" i="2"/>
  <c r="X102" i="2" s="1"/>
  <c r="AH103" i="2"/>
  <c r="AO103" i="2" s="1"/>
  <c r="AH113" i="2"/>
  <c r="AO113" i="2" s="1"/>
  <c r="AL117" i="2"/>
  <c r="AH119" i="2"/>
  <c r="AO119" i="2" s="1"/>
  <c r="AL125" i="2"/>
  <c r="AI131" i="2"/>
  <c r="AP131" i="2" s="1"/>
  <c r="AL132" i="2"/>
  <c r="AH133" i="2"/>
  <c r="AO133" i="2" s="1"/>
  <c r="B134" i="2"/>
  <c r="AH134" i="2"/>
  <c r="AO134" i="2" s="1"/>
  <c r="AI135" i="2"/>
  <c r="AP135" i="2" s="1"/>
  <c r="B136" i="2"/>
  <c r="AH136" i="2"/>
  <c r="AO136" i="2" s="1"/>
  <c r="AH137" i="2"/>
  <c r="AO137" i="2" s="1"/>
  <c r="AH138" i="2"/>
  <c r="AO138" i="2" s="1"/>
  <c r="AH139" i="2"/>
  <c r="AO139" i="2" s="1"/>
  <c r="AH140" i="2"/>
  <c r="AO140" i="2" s="1"/>
  <c r="AG141" i="2"/>
  <c r="AN141" i="2" s="1"/>
  <c r="AL141" i="2"/>
  <c r="AG143" i="2"/>
  <c r="AN143" i="2" s="1"/>
  <c r="R144" i="2"/>
  <c r="Y144" i="2" s="1"/>
  <c r="AG144" i="2"/>
  <c r="AN144" i="2" s="1"/>
  <c r="AG145" i="2"/>
  <c r="AN145" i="2" s="1"/>
  <c r="AH146" i="2"/>
  <c r="AO146" i="2" s="1"/>
  <c r="B147" i="2"/>
  <c r="AC147" i="2"/>
  <c r="AL147" i="2"/>
  <c r="P148" i="2"/>
  <c r="W148" i="2" s="1"/>
  <c r="AD148" i="2"/>
  <c r="AL148" i="2"/>
  <c r="N149" i="2"/>
  <c r="U149" i="2" s="1"/>
  <c r="AH149" i="2"/>
  <c r="AO149" i="2" s="1"/>
  <c r="B150" i="2"/>
  <c r="AH152" i="2"/>
  <c r="AO152" i="2" s="1"/>
  <c r="T153" i="2"/>
  <c r="R153" i="2"/>
  <c r="Y153" i="2" s="1"/>
  <c r="Q153" i="2"/>
  <c r="X153" i="2" s="1"/>
  <c r="O154" i="2"/>
  <c r="V154" i="2" s="1"/>
  <c r="AC156" i="2"/>
  <c r="H22" i="3" s="1"/>
  <c r="AJ157" i="2"/>
  <c r="AQ157" i="2" s="1"/>
  <c r="AH157" i="2"/>
  <c r="AO157" i="2" s="1"/>
  <c r="AL157" i="2"/>
  <c r="AL158" i="2"/>
  <c r="AJ163" i="2"/>
  <c r="AQ163" i="2" s="1"/>
  <c r="B163" i="2"/>
  <c r="AF163" i="2"/>
  <c r="AM163" i="2" s="1"/>
  <c r="AJ164" i="2"/>
  <c r="AQ164" i="2" s="1"/>
  <c r="O175" i="2"/>
  <c r="V175" i="2" s="1"/>
  <c r="AH178" i="2"/>
  <c r="AO178" i="2" s="1"/>
  <c r="B179" i="2"/>
  <c r="P179" i="2"/>
  <c r="W179" i="2" s="1"/>
  <c r="O181" i="2"/>
  <c r="V181" i="2" s="1"/>
  <c r="AL182" i="2"/>
  <c r="AJ183" i="2"/>
  <c r="AQ183" i="2" s="1"/>
  <c r="AH186" i="2"/>
  <c r="AO186" i="2" s="1"/>
  <c r="AF187" i="2"/>
  <c r="AM187" i="2" s="1"/>
  <c r="R188" i="2"/>
  <c r="Y188" i="2" s="1"/>
  <c r="AL189" i="2"/>
  <c r="AI190" i="2"/>
  <c r="AP190" i="2" s="1"/>
  <c r="AI192" i="2"/>
  <c r="AP192" i="2" s="1"/>
  <c r="AI196" i="2"/>
  <c r="AP196" i="2" s="1"/>
  <c r="B196" i="2"/>
  <c r="B197" i="2"/>
  <c r="AF197" i="2"/>
  <c r="AM197" i="2" s="1"/>
  <c r="AI198" i="2"/>
  <c r="AP198" i="2" s="1"/>
  <c r="AF202" i="2"/>
  <c r="AM202" i="2" s="1"/>
  <c r="B202" i="2"/>
  <c r="AK202" i="2"/>
  <c r="AR202" i="2" s="1"/>
  <c r="T203" i="2"/>
  <c r="O203" i="2"/>
  <c r="V203" i="2" s="1"/>
  <c r="N203" i="2"/>
  <c r="U203" i="2" s="1"/>
  <c r="AJ205" i="2"/>
  <c r="AQ205" i="2" s="1"/>
  <c r="AJ231" i="2"/>
  <c r="AQ231" i="2" s="1"/>
  <c r="AI231" i="2"/>
  <c r="AP231" i="2" s="1"/>
  <c r="B231" i="2"/>
  <c r="AH231" i="2"/>
  <c r="AO231" i="2" s="1"/>
  <c r="AC239" i="2"/>
  <c r="H35" i="3" s="1"/>
  <c r="AD239" i="2"/>
  <c r="T179" i="2"/>
  <c r="AF179" i="2"/>
  <c r="AM179" i="2" s="1"/>
  <c r="Q181" i="2"/>
  <c r="X181" i="2" s="1"/>
  <c r="AG182" i="2"/>
  <c r="AN182" i="2" s="1"/>
  <c r="AG187" i="2"/>
  <c r="AN187" i="2" s="1"/>
  <c r="B189" i="2"/>
  <c r="AG189" i="2"/>
  <c r="AN189" i="2" s="1"/>
  <c r="B192" i="2"/>
  <c r="AJ192" i="2"/>
  <c r="AQ192" i="2" s="1"/>
  <c r="AJ198" i="2"/>
  <c r="AQ198" i="2" s="1"/>
  <c r="AC202" i="2"/>
  <c r="AD202" i="2"/>
  <c r="AD203" i="2"/>
  <c r="AC203" i="2"/>
  <c r="H38" i="3" s="1"/>
  <c r="AL205" i="2"/>
  <c r="AJ206" i="2"/>
  <c r="AQ206" i="2" s="1"/>
  <c r="AG206" i="2"/>
  <c r="AN206" i="2" s="1"/>
  <c r="B206" i="2"/>
  <c r="AJ208" i="2"/>
  <c r="AQ208" i="2" s="1"/>
  <c r="AG208" i="2"/>
  <c r="AN208" i="2" s="1"/>
  <c r="AL208" i="2"/>
  <c r="AJ229" i="2"/>
  <c r="AQ229" i="2" s="1"/>
  <c r="AG229" i="2"/>
  <c r="AN229" i="2" s="1"/>
  <c r="B229" i="2"/>
  <c r="AJ232" i="2"/>
  <c r="AQ232" i="2" s="1"/>
  <c r="AI232" i="2"/>
  <c r="AP232" i="2" s="1"/>
  <c r="AH232" i="2"/>
  <c r="AO232" i="2" s="1"/>
  <c r="AI177" i="2"/>
  <c r="AP177" i="2" s="1"/>
  <c r="AJ179" i="2"/>
  <c r="AQ179" i="2" s="1"/>
  <c r="AH182" i="2"/>
  <c r="AO182" i="2" s="1"/>
  <c r="AI185" i="2"/>
  <c r="AP185" i="2" s="1"/>
  <c r="AL187" i="2"/>
  <c r="AH189" i="2"/>
  <c r="AO189" i="2" s="1"/>
  <c r="AD204" i="2"/>
  <c r="T205" i="2"/>
  <c r="O205" i="2"/>
  <c r="V205" i="2" s="1"/>
  <c r="AC206" i="2"/>
  <c r="AD206" i="2"/>
  <c r="P208" i="2"/>
  <c r="W208" i="2" s="1"/>
  <c r="N208" i="2"/>
  <c r="U208" i="2" s="1"/>
  <c r="R209" i="2"/>
  <c r="Y209" i="2" s="1"/>
  <c r="O209" i="2"/>
  <c r="V209" i="2" s="1"/>
  <c r="Q210" i="2"/>
  <c r="X210" i="2" s="1"/>
  <c r="N210" i="2"/>
  <c r="U210" i="2" s="1"/>
  <c r="T210" i="2"/>
  <c r="AG210" i="2"/>
  <c r="AN210" i="2" s="1"/>
  <c r="AC219" i="2"/>
  <c r="AD219" i="2"/>
  <c r="AF221" i="2"/>
  <c r="AM221" i="2" s="1"/>
  <c r="B221" i="2"/>
  <c r="AJ230" i="2"/>
  <c r="AQ230" i="2" s="1"/>
  <c r="AG230" i="2"/>
  <c r="AN230" i="2" s="1"/>
  <c r="B230" i="2"/>
  <c r="AD236" i="2"/>
  <c r="AC236" i="2"/>
  <c r="AH151" i="2"/>
  <c r="AO151" i="2" s="1"/>
  <c r="Q155" i="2"/>
  <c r="X155" i="2" s="1"/>
  <c r="B164" i="2"/>
  <c r="AI165" i="2"/>
  <c r="AP165" i="2" s="1"/>
  <c r="AL171" i="2"/>
  <c r="AH174" i="2"/>
  <c r="AO174" i="2" s="1"/>
  <c r="AJ175" i="2"/>
  <c r="AQ175" i="2" s="1"/>
  <c r="Q177" i="2"/>
  <c r="X177" i="2" s="1"/>
  <c r="AG178" i="2"/>
  <c r="AN178" i="2" s="1"/>
  <c r="N181" i="2"/>
  <c r="U181" i="2" s="1"/>
  <c r="AI182" i="2"/>
  <c r="AP182" i="2" s="1"/>
  <c r="AF183" i="2"/>
  <c r="AM183" i="2" s="1"/>
  <c r="Q185" i="2"/>
  <c r="X185" i="2" s="1"/>
  <c r="AG186" i="2"/>
  <c r="AN186" i="2" s="1"/>
  <c r="O188" i="2"/>
  <c r="V188" i="2" s="1"/>
  <c r="AI189" i="2"/>
  <c r="AP189" i="2" s="1"/>
  <c r="B190" i="2"/>
  <c r="AI191" i="2"/>
  <c r="AP191" i="2" s="1"/>
  <c r="AJ196" i="2"/>
  <c r="AQ196" i="2" s="1"/>
  <c r="AD200" i="2"/>
  <c r="AJ202" i="2"/>
  <c r="AQ202" i="2" s="1"/>
  <c r="R203" i="2"/>
  <c r="Y203" i="2" s="1"/>
  <c r="AI206" i="2"/>
  <c r="AP206" i="2" s="1"/>
  <c r="AH208" i="2"/>
  <c r="AO208" i="2" s="1"/>
  <c r="AI210" i="2"/>
  <c r="AP210" i="2" s="1"/>
  <c r="AF213" i="2"/>
  <c r="AM213" i="2" s="1"/>
  <c r="AI213" i="2"/>
  <c r="AP213" i="2" s="1"/>
  <c r="B213" i="2"/>
  <c r="AD235" i="2"/>
  <c r="AC235" i="2"/>
  <c r="AL237" i="2"/>
  <c r="AJ237" i="2"/>
  <c r="AQ237" i="2" s="1"/>
  <c r="AH237" i="2"/>
  <c r="AO237" i="2" s="1"/>
  <c r="AI219" i="2"/>
  <c r="AP219" i="2" s="1"/>
  <c r="AH235" i="2"/>
  <c r="AO235" i="2" s="1"/>
  <c r="AH236" i="2"/>
  <c r="AO236" i="2" s="1"/>
  <c r="AI239" i="2"/>
  <c r="AP239" i="2" s="1"/>
  <c r="AI241" i="2"/>
  <c r="AP241" i="2" s="1"/>
  <c r="AI242" i="2"/>
  <c r="AP242" i="2" s="1"/>
  <c r="AI243" i="2"/>
  <c r="AP243" i="2" s="1"/>
  <c r="AI244" i="2"/>
  <c r="AP244" i="2" s="1"/>
  <c r="AC245" i="2"/>
  <c r="H33" i="3" s="1"/>
  <c r="AI193" i="2"/>
  <c r="AP193" i="2" s="1"/>
  <c r="B200" i="2"/>
  <c r="AF200" i="2"/>
  <c r="AM200" i="2" s="1"/>
  <c r="AG204" i="2"/>
  <c r="AN204" i="2" s="1"/>
  <c r="AL204" i="2"/>
  <c r="P206" i="2"/>
  <c r="W206" i="2" s="1"/>
  <c r="Q207" i="2"/>
  <c r="X207" i="2" s="1"/>
  <c r="AH207" i="2"/>
  <c r="AO207" i="2" s="1"/>
  <c r="AH209" i="2"/>
  <c r="AO209" i="2" s="1"/>
  <c r="AF212" i="2"/>
  <c r="AM212" i="2" s="1"/>
  <c r="B217" i="2"/>
  <c r="AF217" i="2"/>
  <c r="AM217" i="2" s="1"/>
  <c r="AI218" i="2"/>
  <c r="AP218" i="2" s="1"/>
  <c r="B224" i="2"/>
  <c r="B226" i="2"/>
  <c r="AF226" i="2"/>
  <c r="AM226" i="2" s="1"/>
  <c r="AG227" i="2"/>
  <c r="AN227" i="2" s="1"/>
  <c r="AG228" i="2"/>
  <c r="AN228" i="2" s="1"/>
  <c r="AH234" i="2"/>
  <c r="AO234" i="2" s="1"/>
  <c r="AF238" i="2"/>
  <c r="AM238" i="2" s="1"/>
  <c r="Q240" i="2"/>
  <c r="X240" i="2" s="1"/>
  <c r="AG241" i="2"/>
  <c r="AN241" i="2" s="1"/>
  <c r="AL241" i="2"/>
  <c r="AG242" i="2"/>
  <c r="AN242" i="2" s="1"/>
  <c r="B243" i="2"/>
  <c r="AG243" i="2"/>
  <c r="AN243" i="2" s="1"/>
  <c r="B244" i="2"/>
  <c r="AG244" i="2"/>
  <c r="AN244" i="2" s="1"/>
  <c r="AC246" i="2"/>
  <c r="AH204" i="2"/>
  <c r="AO204" i="2" s="1"/>
  <c r="AI212" i="2"/>
  <c r="AP212" i="2" s="1"/>
  <c r="B219" i="2"/>
  <c r="B223" i="2"/>
  <c r="B227" i="2"/>
  <c r="B228" i="2"/>
  <c r="AK228" i="2"/>
  <c r="AR228" i="2" s="1"/>
  <c r="AG239" i="2"/>
  <c r="AN239" i="2" s="1"/>
  <c r="AH241" i="2"/>
  <c r="AO241" i="2" s="1"/>
  <c r="AH242" i="2"/>
  <c r="AO242" i="2" s="1"/>
  <c r="AH243" i="2"/>
  <c r="AO243" i="2" s="1"/>
  <c r="AH244" i="2"/>
  <c r="AO244" i="2" s="1"/>
  <c r="O21" i="1"/>
  <c r="O23" i="1"/>
  <c r="O33" i="1"/>
  <c r="O35" i="1"/>
  <c r="O116" i="1"/>
  <c r="O134" i="1"/>
  <c r="O146" i="1"/>
  <c r="S124" i="2"/>
  <c r="Z124" i="2" s="1"/>
  <c r="S122" i="2"/>
  <c r="Z122" i="2" s="1"/>
  <c r="S120" i="2"/>
  <c r="Z120" i="2" s="1"/>
  <c r="S118" i="2"/>
  <c r="Z118" i="2" s="1"/>
  <c r="S116" i="2"/>
  <c r="Z116" i="2" s="1"/>
  <c r="S123" i="2"/>
  <c r="Z123" i="2" s="1"/>
  <c r="S121" i="2"/>
  <c r="Z121" i="2" s="1"/>
  <c r="S119" i="2"/>
  <c r="Z119" i="2" s="1"/>
  <c r="S115" i="2"/>
  <c r="Z115" i="2" s="1"/>
  <c r="S117" i="2"/>
  <c r="Z117" i="2" s="1"/>
  <c r="O187" i="1"/>
  <c r="O191" i="1"/>
  <c r="O193" i="1"/>
  <c r="O195" i="1"/>
  <c r="O216" i="1"/>
  <c r="S173" i="2"/>
  <c r="Z173" i="2" s="1"/>
  <c r="S170" i="2"/>
  <c r="Z170" i="2" s="1"/>
  <c r="S172" i="2"/>
  <c r="Z172" i="2" s="1"/>
  <c r="S171" i="2"/>
  <c r="Z171" i="2" s="1"/>
  <c r="S185" i="2"/>
  <c r="Z185" i="2" s="1"/>
  <c r="S183" i="2"/>
  <c r="Z183" i="2" s="1"/>
  <c r="S181" i="2"/>
  <c r="Z181" i="2" s="1"/>
  <c r="S179" i="2"/>
  <c r="Z179" i="2" s="1"/>
  <c r="S188" i="2"/>
  <c r="Z188" i="2" s="1"/>
  <c r="O240" i="1"/>
  <c r="O242" i="1"/>
  <c r="O244" i="1"/>
  <c r="O246" i="1"/>
  <c r="S199" i="2"/>
  <c r="Z199" i="2" s="1"/>
  <c r="S197" i="2"/>
  <c r="Z197" i="2" s="1"/>
  <c r="S195" i="2"/>
  <c r="Z195" i="2" s="1"/>
  <c r="S198" i="2"/>
  <c r="Z198" i="2" s="1"/>
  <c r="S196" i="2"/>
  <c r="Z196" i="2" s="1"/>
  <c r="O292" i="1"/>
  <c r="O309" i="1"/>
  <c r="O311" i="1"/>
  <c r="B15" i="2"/>
  <c r="AG15" i="2"/>
  <c r="AN15" i="2" s="1"/>
  <c r="AK15" i="2"/>
  <c r="AR15" i="2" s="1"/>
  <c r="B16" i="2"/>
  <c r="AG16" i="2"/>
  <c r="AN16" i="2" s="1"/>
  <c r="AK16" i="2"/>
  <c r="AR16" i="2" s="1"/>
  <c r="B17" i="2"/>
  <c r="AG17" i="2"/>
  <c r="AN17" i="2" s="1"/>
  <c r="AK17" i="2"/>
  <c r="AR17" i="2" s="1"/>
  <c r="B18" i="2"/>
  <c r="AG18" i="2"/>
  <c r="AN18" i="2" s="1"/>
  <c r="AK18" i="2"/>
  <c r="AR18" i="2" s="1"/>
  <c r="AF20" i="2"/>
  <c r="AM20" i="2" s="1"/>
  <c r="AJ20" i="2"/>
  <c r="AQ20" i="2" s="1"/>
  <c r="AF22" i="2"/>
  <c r="AM22" i="2" s="1"/>
  <c r="AJ22" i="2"/>
  <c r="AQ22" i="2" s="1"/>
  <c r="S23" i="2"/>
  <c r="Z23" i="2" s="1"/>
  <c r="AF23" i="2"/>
  <c r="AM23" i="2" s="1"/>
  <c r="AJ23" i="2"/>
  <c r="AQ23" i="2" s="1"/>
  <c r="S24" i="2"/>
  <c r="Z24" i="2" s="1"/>
  <c r="AF24" i="2"/>
  <c r="AM24" i="2" s="1"/>
  <c r="AJ24" i="2"/>
  <c r="AQ24" i="2" s="1"/>
  <c r="S25" i="2"/>
  <c r="Z25" i="2" s="1"/>
  <c r="AF25" i="2"/>
  <c r="AM25" i="2" s="1"/>
  <c r="AJ25" i="2"/>
  <c r="AQ25" i="2" s="1"/>
  <c r="S26" i="2"/>
  <c r="Z26" i="2" s="1"/>
  <c r="AF26" i="2"/>
  <c r="AM26" i="2" s="1"/>
  <c r="AJ26" i="2"/>
  <c r="AQ26" i="2" s="1"/>
  <c r="S27" i="2"/>
  <c r="Z27" i="2" s="1"/>
  <c r="AF27" i="2"/>
  <c r="AM27" i="2" s="1"/>
  <c r="AJ27" i="2"/>
  <c r="AQ27" i="2" s="1"/>
  <c r="S28" i="2"/>
  <c r="Z28" i="2" s="1"/>
  <c r="AF28" i="2"/>
  <c r="AM28" i="2" s="1"/>
  <c r="AJ28" i="2"/>
  <c r="AQ28" i="2" s="1"/>
  <c r="S29" i="2"/>
  <c r="Z29" i="2" s="1"/>
  <c r="AF29" i="2"/>
  <c r="AM29" i="2" s="1"/>
  <c r="AJ29" i="2"/>
  <c r="AQ29" i="2" s="1"/>
  <c r="S30" i="2"/>
  <c r="Z30" i="2" s="1"/>
  <c r="AF30" i="2"/>
  <c r="AM30" i="2" s="1"/>
  <c r="AJ30" i="2"/>
  <c r="AQ30" i="2" s="1"/>
  <c r="AF31" i="2"/>
  <c r="AM31" i="2" s="1"/>
  <c r="AJ31" i="2"/>
  <c r="AQ31" i="2" s="1"/>
  <c r="AD35" i="2"/>
  <c r="AL36" i="2"/>
  <c r="AH36" i="2"/>
  <c r="AO36" i="2" s="1"/>
  <c r="AG36" i="2"/>
  <c r="AN36" i="2" s="1"/>
  <c r="S37" i="2"/>
  <c r="Z37" i="2" s="1"/>
  <c r="S39" i="2"/>
  <c r="Z39" i="2" s="1"/>
  <c r="AC39" i="2"/>
  <c r="AF40" i="2"/>
  <c r="AM40" i="2" s="1"/>
  <c r="AK40" i="2"/>
  <c r="AR40" i="2" s="1"/>
  <c r="AG41" i="2"/>
  <c r="AN41" i="2" s="1"/>
  <c r="AL41" i="2"/>
  <c r="AL43" i="2"/>
  <c r="AH43" i="2"/>
  <c r="AO43" i="2" s="1"/>
  <c r="AG43" i="2"/>
  <c r="AN43" i="2" s="1"/>
  <c r="S44" i="2"/>
  <c r="Z44" i="2" s="1"/>
  <c r="AL45" i="2"/>
  <c r="AH45" i="2"/>
  <c r="AO45" i="2" s="1"/>
  <c r="AG45" i="2"/>
  <c r="AN45" i="2" s="1"/>
  <c r="S46" i="2"/>
  <c r="Z46" i="2" s="1"/>
  <c r="AL47" i="2"/>
  <c r="AH47" i="2"/>
  <c r="AO47" i="2" s="1"/>
  <c r="AG47" i="2"/>
  <c r="AN47" i="2" s="1"/>
  <c r="S48" i="2"/>
  <c r="Z48" i="2" s="1"/>
  <c r="AL49" i="2"/>
  <c r="AH49" i="2"/>
  <c r="AO49" i="2" s="1"/>
  <c r="AG49" i="2"/>
  <c r="AN49" i="2" s="1"/>
  <c r="AK51" i="2"/>
  <c r="AR51" i="2" s="1"/>
  <c r="S52" i="2"/>
  <c r="Z52" i="2" s="1"/>
  <c r="B53" i="2"/>
  <c r="AJ53" i="2"/>
  <c r="AQ53" i="2" s="1"/>
  <c r="AF54" i="2"/>
  <c r="AM54" i="2" s="1"/>
  <c r="AK54" i="2"/>
  <c r="AR54" i="2" s="1"/>
  <c r="AK56" i="2"/>
  <c r="AR56" i="2" s="1"/>
  <c r="AG56" i="2"/>
  <c r="AN56" i="2" s="1"/>
  <c r="B56" i="2"/>
  <c r="AI56" i="2"/>
  <c r="AP56" i="2" s="1"/>
  <c r="AF56" i="2"/>
  <c r="AM56" i="2" s="1"/>
  <c r="AK58" i="2"/>
  <c r="AR58" i="2" s="1"/>
  <c r="AG58" i="2"/>
  <c r="AN58" i="2" s="1"/>
  <c r="B58" i="2"/>
  <c r="AI58" i="2"/>
  <c r="AP58" i="2" s="1"/>
  <c r="AF58" i="2"/>
  <c r="AM58" i="2" s="1"/>
  <c r="AK60" i="2"/>
  <c r="AR60" i="2" s="1"/>
  <c r="AG60" i="2"/>
  <c r="AN60" i="2" s="1"/>
  <c r="B60" i="2"/>
  <c r="AI60" i="2"/>
  <c r="AP60" i="2" s="1"/>
  <c r="AF60" i="2"/>
  <c r="AM60" i="2" s="1"/>
  <c r="AK62" i="2"/>
  <c r="AR62" i="2" s="1"/>
  <c r="AG62" i="2"/>
  <c r="AN62" i="2" s="1"/>
  <c r="B62" i="2"/>
  <c r="AI62" i="2"/>
  <c r="AP62" i="2" s="1"/>
  <c r="AF62" i="2"/>
  <c r="AM62" i="2" s="1"/>
  <c r="AK64" i="2"/>
  <c r="AR64" i="2" s="1"/>
  <c r="AG64" i="2"/>
  <c r="AN64" i="2" s="1"/>
  <c r="B64" i="2"/>
  <c r="AI64" i="2"/>
  <c r="AP64" i="2" s="1"/>
  <c r="AF64" i="2"/>
  <c r="AM64" i="2" s="1"/>
  <c r="S67" i="2"/>
  <c r="Z67" i="2" s="1"/>
  <c r="AD74" i="2"/>
  <c r="AC74" i="2"/>
  <c r="R76" i="2"/>
  <c r="Y76" i="2" s="1"/>
  <c r="N76" i="2"/>
  <c r="U76" i="2" s="1"/>
  <c r="Q76" i="2"/>
  <c r="X76" i="2" s="1"/>
  <c r="S76" i="2"/>
  <c r="Z76" i="2" s="1"/>
  <c r="O76" i="2"/>
  <c r="V76" i="2" s="1"/>
  <c r="AK96" i="2"/>
  <c r="AR96" i="2" s="1"/>
  <c r="S88" i="2"/>
  <c r="Z88" i="2" s="1"/>
  <c r="S84" i="2"/>
  <c r="Z84" i="2" s="1"/>
  <c r="S86" i="2"/>
  <c r="Z86" i="2" s="1"/>
  <c r="S85" i="2"/>
  <c r="Z85" i="2" s="1"/>
  <c r="S83" i="2"/>
  <c r="Z83" i="2" s="1"/>
  <c r="S87" i="2"/>
  <c r="Z87" i="2" s="1"/>
  <c r="S89" i="2"/>
  <c r="Z89" i="2" s="1"/>
  <c r="S82" i="2"/>
  <c r="Z82" i="2" s="1"/>
  <c r="S106" i="2"/>
  <c r="Z106" i="2" s="1"/>
  <c r="S105" i="2"/>
  <c r="Z105" i="2" s="1"/>
  <c r="S137" i="2"/>
  <c r="Z137" i="2" s="1"/>
  <c r="S136" i="2"/>
  <c r="Z136" i="2" s="1"/>
  <c r="S135" i="2"/>
  <c r="Z135" i="2" s="1"/>
  <c r="S134" i="2"/>
  <c r="Z134" i="2" s="1"/>
  <c r="S133" i="2"/>
  <c r="Z133" i="2" s="1"/>
  <c r="S132" i="2"/>
  <c r="Z132" i="2" s="1"/>
  <c r="S131" i="2"/>
  <c r="Z131" i="2" s="1"/>
  <c r="S130" i="2"/>
  <c r="Z130" i="2" s="1"/>
  <c r="S128" i="2"/>
  <c r="Z128" i="2" s="1"/>
  <c r="S129" i="2"/>
  <c r="Z129" i="2" s="1"/>
  <c r="S168" i="2"/>
  <c r="Z168" i="2" s="1"/>
  <c r="S158" i="2"/>
  <c r="Z158" i="2" s="1"/>
  <c r="S157" i="2"/>
  <c r="Z157" i="2" s="1"/>
  <c r="S166" i="2"/>
  <c r="Z166" i="2" s="1"/>
  <c r="S164" i="2"/>
  <c r="Z164" i="2" s="1"/>
  <c r="S162" i="2"/>
  <c r="Z162" i="2" s="1"/>
  <c r="S169" i="2"/>
  <c r="Z169" i="2" s="1"/>
  <c r="S167" i="2"/>
  <c r="Z167" i="2" s="1"/>
  <c r="S165" i="2"/>
  <c r="Z165" i="2" s="1"/>
  <c r="S163" i="2"/>
  <c r="Z163" i="2" s="1"/>
  <c r="S161" i="2"/>
  <c r="Z161" i="2" s="1"/>
  <c r="S160" i="2"/>
  <c r="Z160" i="2" s="1"/>
  <c r="S156" i="2"/>
  <c r="Z156" i="2" s="1"/>
  <c r="S205" i="2"/>
  <c r="Z205" i="2" s="1"/>
  <c r="S203" i="2"/>
  <c r="Z203" i="2" s="1"/>
  <c r="AK23" i="2"/>
  <c r="AR23" i="2" s="1"/>
  <c r="AK28" i="2"/>
  <c r="AR28" i="2" s="1"/>
  <c r="S38" i="2"/>
  <c r="Z38" i="2" s="1"/>
  <c r="O38" i="2"/>
  <c r="V38" i="2" s="1"/>
  <c r="Q38" i="2"/>
  <c r="X38" i="2" s="1"/>
  <c r="S41" i="2"/>
  <c r="Z41" i="2" s="1"/>
  <c r="S51" i="2"/>
  <c r="Z51" i="2" s="1"/>
  <c r="O51" i="2"/>
  <c r="V51" i="2" s="1"/>
  <c r="Q51" i="2"/>
  <c r="X51" i="2" s="1"/>
  <c r="AF53" i="2"/>
  <c r="AM53" i="2" s="1"/>
  <c r="AK53" i="2"/>
  <c r="AR53" i="2" s="1"/>
  <c r="S55" i="2"/>
  <c r="Z55" i="2" s="1"/>
  <c r="S57" i="2"/>
  <c r="Z57" i="2" s="1"/>
  <c r="S59" i="2"/>
  <c r="Z59" i="2" s="1"/>
  <c r="S61" i="2"/>
  <c r="Z61" i="2" s="1"/>
  <c r="S65" i="2"/>
  <c r="Z65" i="2" s="1"/>
  <c r="AI67" i="2"/>
  <c r="AP67" i="2" s="1"/>
  <c r="AK67" i="2"/>
  <c r="AR67" i="2" s="1"/>
  <c r="AG67" i="2"/>
  <c r="AN67" i="2" s="1"/>
  <c r="AF67" i="2"/>
  <c r="AM67" i="2" s="1"/>
  <c r="AK69" i="2"/>
  <c r="AR69" i="2" s="1"/>
  <c r="AG69" i="2"/>
  <c r="AN69" i="2" s="1"/>
  <c r="AI69" i="2"/>
  <c r="AP69" i="2" s="1"/>
  <c r="AH69" i="2"/>
  <c r="AO69" i="2" s="1"/>
  <c r="AD75" i="2"/>
  <c r="AC75" i="2"/>
  <c r="H9" i="3" s="1"/>
  <c r="R77" i="2"/>
  <c r="Y77" i="2" s="1"/>
  <c r="N77" i="2"/>
  <c r="U77" i="2" s="1"/>
  <c r="Q77" i="2"/>
  <c r="X77" i="2" s="1"/>
  <c r="S77" i="2"/>
  <c r="Z77" i="2" s="1"/>
  <c r="O77" i="2"/>
  <c r="V77" i="2" s="1"/>
  <c r="AI85" i="2"/>
  <c r="AP85" i="2" s="1"/>
  <c r="AJ85" i="2"/>
  <c r="AQ85" i="2" s="1"/>
  <c r="AH85" i="2"/>
  <c r="AO85" i="2" s="1"/>
  <c r="AK85" i="2"/>
  <c r="AR85" i="2" s="1"/>
  <c r="AF85" i="2"/>
  <c r="AM85" i="2" s="1"/>
  <c r="AL85" i="2"/>
  <c r="Q101" i="2"/>
  <c r="X101" i="2" s="1"/>
  <c r="T101" i="2"/>
  <c r="O101" i="2"/>
  <c r="V101" i="2" s="1"/>
  <c r="N101" i="2"/>
  <c r="U101" i="2" s="1"/>
  <c r="S101" i="2"/>
  <c r="Z101" i="2" s="1"/>
  <c r="P101" i="2"/>
  <c r="W101" i="2" s="1"/>
  <c r="O20" i="1"/>
  <c r="O22" i="1"/>
  <c r="O44" i="1"/>
  <c r="O87" i="1"/>
  <c r="S71" i="2"/>
  <c r="Z71" i="2" s="1"/>
  <c r="S72" i="2"/>
  <c r="Z72" i="2" s="1"/>
  <c r="S68" i="2"/>
  <c r="Z68" i="2" s="1"/>
  <c r="S74" i="2"/>
  <c r="Z74" i="2" s="1"/>
  <c r="S70" i="2"/>
  <c r="Z70" i="2" s="1"/>
  <c r="S66" i="2"/>
  <c r="Z66" i="2" s="1"/>
  <c r="O111" i="1"/>
  <c r="O142" i="1"/>
  <c r="O174" i="1"/>
  <c r="O192" i="1"/>
  <c r="O194" i="1"/>
  <c r="O196" i="1"/>
  <c r="O204" i="1"/>
  <c r="O217" i="1"/>
  <c r="O243" i="1"/>
  <c r="O245" i="1"/>
  <c r="O247" i="1"/>
  <c r="O259" i="1"/>
  <c r="O262" i="1"/>
  <c r="S223" i="2"/>
  <c r="Z223" i="2" s="1"/>
  <c r="S221" i="2"/>
  <c r="Z221" i="2" s="1"/>
  <c r="S219" i="2"/>
  <c r="Z219" i="2" s="1"/>
  <c r="S217" i="2"/>
  <c r="Z217" i="2" s="1"/>
  <c r="S215" i="2"/>
  <c r="Z215" i="2" s="1"/>
  <c r="S213" i="2"/>
  <c r="Z213" i="2" s="1"/>
  <c r="S211" i="2"/>
  <c r="Z211" i="2" s="1"/>
  <c r="S222" i="2"/>
  <c r="Z222" i="2" s="1"/>
  <c r="S220" i="2"/>
  <c r="Z220" i="2" s="1"/>
  <c r="S218" i="2"/>
  <c r="Z218" i="2" s="1"/>
  <c r="S216" i="2"/>
  <c r="Z216" i="2" s="1"/>
  <c r="S214" i="2"/>
  <c r="Z214" i="2" s="1"/>
  <c r="S212" i="2"/>
  <c r="Z212" i="2" s="1"/>
  <c r="O275" i="1"/>
  <c r="O276" i="1"/>
  <c r="O285" i="1"/>
  <c r="O304" i="1"/>
  <c r="O310" i="1"/>
  <c r="AF4" i="2"/>
  <c r="AM4" i="2" s="1"/>
  <c r="AF5" i="2"/>
  <c r="AM5" i="2" s="1"/>
  <c r="AF6" i="2"/>
  <c r="AM6" i="2" s="1"/>
  <c r="AF7" i="2"/>
  <c r="AM7" i="2" s="1"/>
  <c r="AF8" i="2"/>
  <c r="AM8" i="2" s="1"/>
  <c r="AF9" i="2"/>
  <c r="AM9" i="2" s="1"/>
  <c r="AF10" i="2"/>
  <c r="AM10" i="2" s="1"/>
  <c r="AF11" i="2"/>
  <c r="AM11" i="2" s="1"/>
  <c r="AF12" i="2"/>
  <c r="AM12" i="2" s="1"/>
  <c r="AF13" i="2"/>
  <c r="AM13" i="2" s="1"/>
  <c r="AI15" i="2"/>
  <c r="AP15" i="2" s="1"/>
  <c r="AI16" i="2"/>
  <c r="AP16" i="2" s="1"/>
  <c r="AI17" i="2"/>
  <c r="AP17" i="2" s="1"/>
  <c r="AI18" i="2"/>
  <c r="AP18" i="2" s="1"/>
  <c r="AC20" i="2"/>
  <c r="AH20" i="2"/>
  <c r="AO20" i="2" s="1"/>
  <c r="AF21" i="2"/>
  <c r="AM21" i="2" s="1"/>
  <c r="AH22" i="2"/>
  <c r="AO22" i="2" s="1"/>
  <c r="AH23" i="2"/>
  <c r="AO23" i="2" s="1"/>
  <c r="AH24" i="2"/>
  <c r="AO24" i="2" s="1"/>
  <c r="AH25" i="2"/>
  <c r="AO25" i="2" s="1"/>
  <c r="AH26" i="2"/>
  <c r="AO26" i="2" s="1"/>
  <c r="AH27" i="2"/>
  <c r="AO27" i="2" s="1"/>
  <c r="AH28" i="2"/>
  <c r="AO28" i="2" s="1"/>
  <c r="AH29" i="2"/>
  <c r="AO29" i="2" s="1"/>
  <c r="AH30" i="2"/>
  <c r="AO30" i="2" s="1"/>
  <c r="AH31" i="2"/>
  <c r="AO31" i="2" s="1"/>
  <c r="AF32" i="2"/>
  <c r="AM32" i="2" s="1"/>
  <c r="S33" i="2"/>
  <c r="Z33" i="2" s="1"/>
  <c r="AF33" i="2"/>
  <c r="AM33" i="2" s="1"/>
  <c r="S34" i="2"/>
  <c r="Z34" i="2" s="1"/>
  <c r="AF34" i="2"/>
  <c r="AM34" i="2" s="1"/>
  <c r="S35" i="2"/>
  <c r="Z35" i="2" s="1"/>
  <c r="AL35" i="2"/>
  <c r="AH35" i="2"/>
  <c r="AO35" i="2" s="1"/>
  <c r="AG35" i="2"/>
  <c r="AN35" i="2" s="1"/>
  <c r="AD36" i="2"/>
  <c r="AJ36" i="2"/>
  <c r="AQ36" i="2" s="1"/>
  <c r="AK37" i="2"/>
  <c r="AR37" i="2" s="1"/>
  <c r="AG37" i="2"/>
  <c r="AN37" i="2" s="1"/>
  <c r="AF37" i="2"/>
  <c r="AM37" i="2" s="1"/>
  <c r="AL37" i="2"/>
  <c r="R38" i="2"/>
  <c r="Y38" i="2" s="1"/>
  <c r="AG39" i="2"/>
  <c r="AN39" i="2" s="1"/>
  <c r="AL39" i="2"/>
  <c r="AH40" i="2"/>
  <c r="AO40" i="2" s="1"/>
  <c r="B41" i="2"/>
  <c r="AJ41" i="2"/>
  <c r="AQ41" i="2" s="1"/>
  <c r="P42" i="2"/>
  <c r="W42" i="2" s="1"/>
  <c r="AL42" i="2"/>
  <c r="AH42" i="2"/>
  <c r="AO42" i="2" s="1"/>
  <c r="AG42" i="2"/>
  <c r="AN42" i="2" s="1"/>
  <c r="S43" i="2"/>
  <c r="Z43" i="2" s="1"/>
  <c r="AJ43" i="2"/>
  <c r="AQ43" i="2" s="1"/>
  <c r="AL44" i="2"/>
  <c r="AH44" i="2"/>
  <c r="AO44" i="2" s="1"/>
  <c r="AG44" i="2"/>
  <c r="AN44" i="2" s="1"/>
  <c r="S45" i="2"/>
  <c r="Z45" i="2" s="1"/>
  <c r="AJ45" i="2"/>
  <c r="AQ45" i="2" s="1"/>
  <c r="AL46" i="2"/>
  <c r="AH46" i="2"/>
  <c r="AO46" i="2" s="1"/>
  <c r="AG46" i="2"/>
  <c r="AN46" i="2" s="1"/>
  <c r="S47" i="2"/>
  <c r="Z47" i="2" s="1"/>
  <c r="AJ47" i="2"/>
  <c r="AQ47" i="2" s="1"/>
  <c r="AL48" i="2"/>
  <c r="AH48" i="2"/>
  <c r="AO48" i="2" s="1"/>
  <c r="AG48" i="2"/>
  <c r="AN48" i="2" s="1"/>
  <c r="AJ49" i="2"/>
  <c r="AQ49" i="2" s="1"/>
  <c r="AK50" i="2"/>
  <c r="AR50" i="2" s="1"/>
  <c r="AG50" i="2"/>
  <c r="AN50" i="2" s="1"/>
  <c r="AF50" i="2"/>
  <c r="AM50" i="2" s="1"/>
  <c r="AL50" i="2"/>
  <c r="R51" i="2"/>
  <c r="Y51" i="2" s="1"/>
  <c r="AF52" i="2"/>
  <c r="AM52" i="2" s="1"/>
  <c r="AK52" i="2"/>
  <c r="AR52" i="2" s="1"/>
  <c r="AG53" i="2"/>
  <c r="AN53" i="2" s="1"/>
  <c r="AL53" i="2"/>
  <c r="S54" i="2"/>
  <c r="Z54" i="2" s="1"/>
  <c r="AH54" i="2"/>
  <c r="AO54" i="2" s="1"/>
  <c r="AK55" i="2"/>
  <c r="AR55" i="2" s="1"/>
  <c r="AG55" i="2"/>
  <c r="AN55" i="2" s="1"/>
  <c r="AI55" i="2"/>
  <c r="AP55" i="2" s="1"/>
  <c r="AF55" i="2"/>
  <c r="AM55" i="2" s="1"/>
  <c r="AJ56" i="2"/>
  <c r="AQ56" i="2" s="1"/>
  <c r="AK57" i="2"/>
  <c r="AR57" i="2" s="1"/>
  <c r="AG57" i="2"/>
  <c r="AN57" i="2" s="1"/>
  <c r="B57" i="2"/>
  <c r="AI57" i="2"/>
  <c r="AP57" i="2" s="1"/>
  <c r="AF57" i="2"/>
  <c r="AM57" i="2" s="1"/>
  <c r="AJ58" i="2"/>
  <c r="AQ58" i="2" s="1"/>
  <c r="AK59" i="2"/>
  <c r="AR59" i="2" s="1"/>
  <c r="AG59" i="2"/>
  <c r="AN59" i="2" s="1"/>
  <c r="B59" i="2"/>
  <c r="AI59" i="2"/>
  <c r="AP59" i="2" s="1"/>
  <c r="AF59" i="2"/>
  <c r="AM59" i="2" s="1"/>
  <c r="AJ60" i="2"/>
  <c r="AQ60" i="2" s="1"/>
  <c r="AK61" i="2"/>
  <c r="AR61" i="2" s="1"/>
  <c r="AG61" i="2"/>
  <c r="AN61" i="2" s="1"/>
  <c r="B61" i="2"/>
  <c r="AI61" i="2"/>
  <c r="AP61" i="2" s="1"/>
  <c r="AF61" i="2"/>
  <c r="AM61" i="2" s="1"/>
  <c r="AJ62" i="2"/>
  <c r="AQ62" i="2" s="1"/>
  <c r="AK63" i="2"/>
  <c r="AR63" i="2" s="1"/>
  <c r="AG63" i="2"/>
  <c r="AN63" i="2" s="1"/>
  <c r="B63" i="2"/>
  <c r="AI63" i="2"/>
  <c r="AP63" i="2" s="1"/>
  <c r="AF63" i="2"/>
  <c r="AM63" i="2" s="1"/>
  <c r="AJ64" i="2"/>
  <c r="AQ64" i="2" s="1"/>
  <c r="AK65" i="2"/>
  <c r="AR65" i="2" s="1"/>
  <c r="AG65" i="2"/>
  <c r="AN65" i="2" s="1"/>
  <c r="B65" i="2"/>
  <c r="AI65" i="2"/>
  <c r="AP65" i="2" s="1"/>
  <c r="AF65" i="2"/>
  <c r="AM65" i="2" s="1"/>
  <c r="B67" i="2"/>
  <c r="AH67" i="2"/>
  <c r="AO67" i="2" s="1"/>
  <c r="B69" i="2"/>
  <c r="AJ69" i="2"/>
  <c r="AQ69" i="2" s="1"/>
  <c r="S73" i="2"/>
  <c r="Z73" i="2" s="1"/>
  <c r="P76" i="2"/>
  <c r="W76" i="2" s="1"/>
  <c r="AD76" i="2"/>
  <c r="AC76" i="2"/>
  <c r="AL78" i="2"/>
  <c r="AH78" i="2"/>
  <c r="AO78" i="2" s="1"/>
  <c r="AK78" i="2"/>
  <c r="AR78" i="2" s="1"/>
  <c r="AG78" i="2"/>
  <c r="AN78" i="2" s="1"/>
  <c r="AI78" i="2"/>
  <c r="AP78" i="2" s="1"/>
  <c r="AJ78" i="2"/>
  <c r="AQ78" i="2" s="1"/>
  <c r="Q93" i="2"/>
  <c r="X93" i="2" s="1"/>
  <c r="T93" i="2"/>
  <c r="O93" i="2"/>
  <c r="V93" i="2" s="1"/>
  <c r="N93" i="2"/>
  <c r="U93" i="2" s="1"/>
  <c r="S93" i="2"/>
  <c r="Z93" i="2" s="1"/>
  <c r="P93" i="2"/>
  <c r="W93" i="2" s="1"/>
  <c r="Q97" i="2"/>
  <c r="X97" i="2" s="1"/>
  <c r="T97" i="2"/>
  <c r="O97" i="2"/>
  <c r="V97" i="2" s="1"/>
  <c r="N97" i="2"/>
  <c r="U97" i="2" s="1"/>
  <c r="S97" i="2"/>
  <c r="Z97" i="2" s="1"/>
  <c r="P97" i="2"/>
  <c r="W97" i="2" s="1"/>
  <c r="S104" i="2"/>
  <c r="Z104" i="2" s="1"/>
  <c r="S103" i="2"/>
  <c r="Z103" i="2" s="1"/>
  <c r="S153" i="2"/>
  <c r="Z153" i="2" s="1"/>
  <c r="S154" i="2"/>
  <c r="Z154" i="2" s="1"/>
  <c r="S155" i="2"/>
  <c r="Z155" i="2" s="1"/>
  <c r="S201" i="2"/>
  <c r="Z201" i="2" s="1"/>
  <c r="S202" i="2"/>
  <c r="Z202" i="2" s="1"/>
  <c r="S200" i="2"/>
  <c r="Z200" i="2" s="1"/>
  <c r="S235" i="2"/>
  <c r="Z235" i="2" s="1"/>
  <c r="S231" i="2"/>
  <c r="Z231" i="2" s="1"/>
  <c r="S230" i="2"/>
  <c r="Z230" i="2" s="1"/>
  <c r="S229" i="2"/>
  <c r="Z229" i="2" s="1"/>
  <c r="S228" i="2"/>
  <c r="Z228" i="2" s="1"/>
  <c r="S227" i="2"/>
  <c r="Z227" i="2" s="1"/>
  <c r="S236" i="2"/>
  <c r="Z236" i="2" s="1"/>
  <c r="S232" i="2"/>
  <c r="Z232" i="2" s="1"/>
  <c r="S237" i="2"/>
  <c r="Z237" i="2" s="1"/>
  <c r="S233" i="2"/>
  <c r="Z233" i="2" s="1"/>
  <c r="S234" i="2"/>
  <c r="Z234" i="2" s="1"/>
  <c r="S226" i="2"/>
  <c r="Z226" i="2" s="1"/>
  <c r="S225" i="2"/>
  <c r="Z225" i="2" s="1"/>
  <c r="S224" i="2"/>
  <c r="Z224" i="2" s="1"/>
  <c r="S244" i="2"/>
  <c r="Z244" i="2" s="1"/>
  <c r="S243" i="2"/>
  <c r="Z243" i="2" s="1"/>
  <c r="S242" i="2"/>
  <c r="Z242" i="2" s="1"/>
  <c r="AF15" i="2"/>
  <c r="AM15" i="2" s="1"/>
  <c r="AF16" i="2"/>
  <c r="AM16" i="2" s="1"/>
  <c r="AF17" i="2"/>
  <c r="AM17" i="2" s="1"/>
  <c r="AF18" i="2"/>
  <c r="AM18" i="2" s="1"/>
  <c r="N23" i="2"/>
  <c r="U23" i="2" s="1"/>
  <c r="N24" i="2"/>
  <c r="U24" i="2" s="1"/>
  <c r="N25" i="2"/>
  <c r="U25" i="2" s="1"/>
  <c r="N26" i="2"/>
  <c r="U26" i="2" s="1"/>
  <c r="N27" i="2"/>
  <c r="U27" i="2" s="1"/>
  <c r="N28" i="2"/>
  <c r="U28" i="2" s="1"/>
  <c r="N29" i="2"/>
  <c r="U29" i="2" s="1"/>
  <c r="N30" i="2"/>
  <c r="U30" i="2" s="1"/>
  <c r="N38" i="2"/>
  <c r="U38" i="2" s="1"/>
  <c r="T38" i="2"/>
  <c r="R39" i="2"/>
  <c r="Y39" i="2" s="1"/>
  <c r="N39" i="2"/>
  <c r="U39" i="2" s="1"/>
  <c r="Q39" i="2"/>
  <c r="X39" i="2" s="1"/>
  <c r="AF41" i="2"/>
  <c r="AM41" i="2" s="1"/>
  <c r="AK41" i="2"/>
  <c r="AR41" i="2" s="1"/>
  <c r="N51" i="2"/>
  <c r="U51" i="2" s="1"/>
  <c r="T51" i="2"/>
  <c r="R52" i="2"/>
  <c r="Y52" i="2" s="1"/>
  <c r="N52" i="2"/>
  <c r="U52" i="2" s="1"/>
  <c r="Q52" i="2"/>
  <c r="X52" i="2" s="1"/>
  <c r="S53" i="2"/>
  <c r="Z53" i="2" s="1"/>
  <c r="AH53" i="2"/>
  <c r="AO53" i="2" s="1"/>
  <c r="S56" i="2"/>
  <c r="Z56" i="2" s="1"/>
  <c r="S58" i="2"/>
  <c r="Z58" i="2" s="1"/>
  <c r="S60" i="2"/>
  <c r="Z60" i="2" s="1"/>
  <c r="AL64" i="2"/>
  <c r="AJ67" i="2"/>
  <c r="AQ67" i="2" s="1"/>
  <c r="AL69" i="2"/>
  <c r="AL73" i="2"/>
  <c r="AH73" i="2"/>
  <c r="AO73" i="2" s="1"/>
  <c r="B73" i="2"/>
  <c r="AK73" i="2"/>
  <c r="AR73" i="2" s="1"/>
  <c r="AG73" i="2"/>
  <c r="AN73" i="2" s="1"/>
  <c r="AI73" i="2"/>
  <c r="AP73" i="2" s="1"/>
  <c r="AJ73" i="2"/>
  <c r="AQ73" i="2" s="1"/>
  <c r="R75" i="2"/>
  <c r="Y75" i="2" s="1"/>
  <c r="N75" i="2"/>
  <c r="U75" i="2" s="1"/>
  <c r="Q75" i="2"/>
  <c r="X75" i="2" s="1"/>
  <c r="S75" i="2"/>
  <c r="Z75" i="2" s="1"/>
  <c r="O75" i="2"/>
  <c r="V75" i="2" s="1"/>
  <c r="P77" i="2"/>
  <c r="W77" i="2" s="1"/>
  <c r="AD77" i="2"/>
  <c r="AC77" i="2"/>
  <c r="AD82" i="2"/>
  <c r="AC82" i="2"/>
  <c r="H10" i="3" s="1"/>
  <c r="AL83" i="2"/>
  <c r="AH83" i="2"/>
  <c r="AO83" i="2" s="1"/>
  <c r="B83" i="2"/>
  <c r="AI83" i="2"/>
  <c r="AP83" i="2" s="1"/>
  <c r="AG83" i="2"/>
  <c r="AN83" i="2" s="1"/>
  <c r="AJ83" i="2"/>
  <c r="AQ83" i="2" s="1"/>
  <c r="AF83" i="2"/>
  <c r="AM83" i="2" s="1"/>
  <c r="B85" i="2"/>
  <c r="AK100" i="2"/>
  <c r="AR100" i="2" s="1"/>
  <c r="R101" i="2"/>
  <c r="Y101" i="2" s="1"/>
  <c r="P37" i="2"/>
  <c r="W37" i="2" s="1"/>
  <c r="AF38" i="2"/>
  <c r="AM38" i="2" s="1"/>
  <c r="P50" i="2"/>
  <c r="W50" i="2" s="1"/>
  <c r="AF51" i="2"/>
  <c r="AM51" i="2" s="1"/>
  <c r="AF66" i="2"/>
  <c r="AM66" i="2" s="1"/>
  <c r="B68" i="2"/>
  <c r="AH68" i="2"/>
  <c r="AO68" i="2" s="1"/>
  <c r="AL68" i="2"/>
  <c r="AF70" i="2"/>
  <c r="AM70" i="2" s="1"/>
  <c r="AG71" i="2"/>
  <c r="AN71" i="2" s="1"/>
  <c r="AK71" i="2"/>
  <c r="AR71" i="2" s="1"/>
  <c r="B72" i="2"/>
  <c r="AH72" i="2"/>
  <c r="AO72" i="2" s="1"/>
  <c r="AL72" i="2"/>
  <c r="AF74" i="2"/>
  <c r="AM74" i="2" s="1"/>
  <c r="AF75" i="2"/>
  <c r="AM75" i="2" s="1"/>
  <c r="AF76" i="2"/>
  <c r="AM76" i="2" s="1"/>
  <c r="AF77" i="2"/>
  <c r="AM77" i="2" s="1"/>
  <c r="AK82" i="2"/>
  <c r="AR82" i="2" s="1"/>
  <c r="AG82" i="2"/>
  <c r="AN82" i="2" s="1"/>
  <c r="AF82" i="2"/>
  <c r="AM82" i="2" s="1"/>
  <c r="AL82" i="2"/>
  <c r="AL86" i="2"/>
  <c r="AH86" i="2"/>
  <c r="AO86" i="2" s="1"/>
  <c r="B86" i="2"/>
  <c r="AJ86" i="2"/>
  <c r="AQ86" i="2" s="1"/>
  <c r="AF86" i="2"/>
  <c r="AM86" i="2" s="1"/>
  <c r="B87" i="2"/>
  <c r="AJ87" i="2"/>
  <c r="AQ87" i="2" s="1"/>
  <c r="AK90" i="2"/>
  <c r="AR90" i="2" s="1"/>
  <c r="AG90" i="2"/>
  <c r="AN90" i="2" s="1"/>
  <c r="B90" i="2"/>
  <c r="AH90" i="2"/>
  <c r="AO90" i="2" s="1"/>
  <c r="AF90" i="2"/>
  <c r="AM90" i="2" s="1"/>
  <c r="S91" i="2"/>
  <c r="Z91" i="2" s="1"/>
  <c r="O91" i="2"/>
  <c r="V91" i="2" s="1"/>
  <c r="T91" i="2"/>
  <c r="N91" i="2"/>
  <c r="U91" i="2" s="1"/>
  <c r="R91" i="2"/>
  <c r="Y91" i="2" s="1"/>
  <c r="B92" i="2"/>
  <c r="AD93" i="2"/>
  <c r="AK94" i="2"/>
  <c r="AR94" i="2" s="1"/>
  <c r="AG94" i="2"/>
  <c r="AN94" i="2" s="1"/>
  <c r="AH94" i="2"/>
  <c r="AO94" i="2" s="1"/>
  <c r="AF94" i="2"/>
  <c r="AM94" i="2" s="1"/>
  <c r="S95" i="2"/>
  <c r="Z95" i="2" s="1"/>
  <c r="O95" i="2"/>
  <c r="V95" i="2" s="1"/>
  <c r="T95" i="2"/>
  <c r="N95" i="2"/>
  <c r="U95" i="2" s="1"/>
  <c r="R95" i="2"/>
  <c r="Y95" i="2" s="1"/>
  <c r="B96" i="2"/>
  <c r="AD97" i="2"/>
  <c r="AK98" i="2"/>
  <c r="AR98" i="2" s="1"/>
  <c r="AG98" i="2"/>
  <c r="AN98" i="2" s="1"/>
  <c r="AH98" i="2"/>
  <c r="AO98" i="2" s="1"/>
  <c r="AF98" i="2"/>
  <c r="AM98" i="2" s="1"/>
  <c r="S99" i="2"/>
  <c r="Z99" i="2" s="1"/>
  <c r="O99" i="2"/>
  <c r="V99" i="2" s="1"/>
  <c r="T99" i="2"/>
  <c r="N99" i="2"/>
  <c r="U99" i="2" s="1"/>
  <c r="R99" i="2"/>
  <c r="Y99" i="2" s="1"/>
  <c r="B100" i="2"/>
  <c r="AD101" i="2"/>
  <c r="AK102" i="2"/>
  <c r="AR102" i="2" s="1"/>
  <c r="AG102" i="2"/>
  <c r="AN102" i="2" s="1"/>
  <c r="AH102" i="2"/>
  <c r="AO102" i="2" s="1"/>
  <c r="AF102" i="2"/>
  <c r="AM102" i="2" s="1"/>
  <c r="AK104" i="2"/>
  <c r="AR104" i="2" s="1"/>
  <c r="AG104" i="2"/>
  <c r="AN104" i="2" s="1"/>
  <c r="B104" i="2"/>
  <c r="AH104" i="2"/>
  <c r="AO104" i="2" s="1"/>
  <c r="AJ104" i="2"/>
  <c r="AQ104" i="2" s="1"/>
  <c r="AF104" i="2"/>
  <c r="AM104" i="2" s="1"/>
  <c r="AK110" i="2"/>
  <c r="AR110" i="2" s="1"/>
  <c r="AG110" i="2"/>
  <c r="AN110" i="2" s="1"/>
  <c r="B110" i="2"/>
  <c r="AJ110" i="2"/>
  <c r="AQ110" i="2" s="1"/>
  <c r="AH110" i="2"/>
  <c r="AO110" i="2" s="1"/>
  <c r="AF110" i="2"/>
  <c r="AM110" i="2" s="1"/>
  <c r="AF68" i="2"/>
  <c r="AM68" i="2" s="1"/>
  <c r="AI71" i="2"/>
  <c r="AP71" i="2" s="1"/>
  <c r="AF72" i="2"/>
  <c r="AM72" i="2" s="1"/>
  <c r="AF87" i="2"/>
  <c r="AM87" i="2" s="1"/>
  <c r="AK89" i="2"/>
  <c r="AR89" i="2" s="1"/>
  <c r="AG89" i="2"/>
  <c r="AN89" i="2" s="1"/>
  <c r="AI89" i="2"/>
  <c r="AP89" i="2" s="1"/>
  <c r="AF89" i="2"/>
  <c r="AM89" i="2" s="1"/>
  <c r="AI92" i="2"/>
  <c r="AP92" i="2" s="1"/>
  <c r="AH92" i="2"/>
  <c r="AO92" i="2" s="1"/>
  <c r="AG92" i="2"/>
  <c r="AN92" i="2" s="1"/>
  <c r="AL93" i="2"/>
  <c r="AH93" i="2"/>
  <c r="AO93" i="2" s="1"/>
  <c r="AK93" i="2"/>
  <c r="AR93" i="2" s="1"/>
  <c r="AF93" i="2"/>
  <c r="AM93" i="2" s="1"/>
  <c r="B93" i="2"/>
  <c r="AI93" i="2"/>
  <c r="AP93" i="2" s="1"/>
  <c r="AI96" i="2"/>
  <c r="AP96" i="2" s="1"/>
  <c r="AH96" i="2"/>
  <c r="AO96" i="2" s="1"/>
  <c r="AG96" i="2"/>
  <c r="AN96" i="2" s="1"/>
  <c r="AL97" i="2"/>
  <c r="AH97" i="2"/>
  <c r="AO97" i="2" s="1"/>
  <c r="AK97" i="2"/>
  <c r="AR97" i="2" s="1"/>
  <c r="AF97" i="2"/>
  <c r="AM97" i="2" s="1"/>
  <c r="B97" i="2"/>
  <c r="AI97" i="2"/>
  <c r="AP97" i="2" s="1"/>
  <c r="AI100" i="2"/>
  <c r="AP100" i="2" s="1"/>
  <c r="AH100" i="2"/>
  <c r="AO100" i="2" s="1"/>
  <c r="AG100" i="2"/>
  <c r="AN100" i="2" s="1"/>
  <c r="AL101" i="2"/>
  <c r="AH101" i="2"/>
  <c r="AO101" i="2" s="1"/>
  <c r="AK101" i="2"/>
  <c r="AR101" i="2" s="1"/>
  <c r="AF101" i="2"/>
  <c r="AM101" i="2" s="1"/>
  <c r="B101" i="2"/>
  <c r="AI101" i="2"/>
  <c r="AP101" i="2" s="1"/>
  <c r="AJ102" i="2"/>
  <c r="AQ102" i="2" s="1"/>
  <c r="AI104" i="2"/>
  <c r="AP104" i="2" s="1"/>
  <c r="AK106" i="2"/>
  <c r="AR106" i="2" s="1"/>
  <c r="AG106" i="2"/>
  <c r="AN106" i="2" s="1"/>
  <c r="B106" i="2"/>
  <c r="AJ106" i="2"/>
  <c r="AQ106" i="2" s="1"/>
  <c r="AH106" i="2"/>
  <c r="AO106" i="2" s="1"/>
  <c r="AF106" i="2"/>
  <c r="AM106" i="2" s="1"/>
  <c r="AK108" i="2"/>
  <c r="AR108" i="2" s="1"/>
  <c r="AG108" i="2"/>
  <c r="AN108" i="2" s="1"/>
  <c r="B108" i="2"/>
  <c r="AH108" i="2"/>
  <c r="AO108" i="2" s="1"/>
  <c r="AJ108" i="2"/>
  <c r="AQ108" i="2" s="1"/>
  <c r="AF108" i="2"/>
  <c r="AM108" i="2" s="1"/>
  <c r="AI110" i="2"/>
  <c r="AP110" i="2" s="1"/>
  <c r="AF71" i="2"/>
  <c r="AM71" i="2" s="1"/>
  <c r="AI87" i="2"/>
  <c r="AP87" i="2" s="1"/>
  <c r="AH87" i="2"/>
  <c r="AO87" i="2" s="1"/>
  <c r="AG87" i="2"/>
  <c r="AN87" i="2" s="1"/>
  <c r="AL104" i="2"/>
  <c r="AL110" i="2"/>
  <c r="R92" i="2"/>
  <c r="Y92" i="2" s="1"/>
  <c r="N92" i="2"/>
  <c r="U92" i="2" s="1"/>
  <c r="Q92" i="2"/>
  <c r="X92" i="2" s="1"/>
  <c r="R96" i="2"/>
  <c r="Y96" i="2" s="1"/>
  <c r="N96" i="2"/>
  <c r="U96" i="2" s="1"/>
  <c r="Q96" i="2"/>
  <c r="X96" i="2" s="1"/>
  <c r="R100" i="2"/>
  <c r="Y100" i="2" s="1"/>
  <c r="N100" i="2"/>
  <c r="U100" i="2" s="1"/>
  <c r="Q100" i="2"/>
  <c r="X100" i="2" s="1"/>
  <c r="AK105" i="2"/>
  <c r="AR105" i="2" s="1"/>
  <c r="AG105" i="2"/>
  <c r="AN105" i="2" s="1"/>
  <c r="B105" i="2"/>
  <c r="AF105" i="2"/>
  <c r="AM105" i="2" s="1"/>
  <c r="AL105" i="2"/>
  <c r="AK109" i="2"/>
  <c r="AR109" i="2" s="1"/>
  <c r="AG109" i="2"/>
  <c r="AN109" i="2" s="1"/>
  <c r="B109" i="2"/>
  <c r="AF109" i="2"/>
  <c r="AM109" i="2" s="1"/>
  <c r="AL109" i="2"/>
  <c r="AK112" i="2"/>
  <c r="AR112" i="2" s="1"/>
  <c r="AG112" i="2"/>
  <c r="AN112" i="2" s="1"/>
  <c r="B112" i="2"/>
  <c r="AI112" i="2"/>
  <c r="AP112" i="2" s="1"/>
  <c r="AF112" i="2"/>
  <c r="AM112" i="2" s="1"/>
  <c r="AK114" i="2"/>
  <c r="AR114" i="2" s="1"/>
  <c r="AG114" i="2"/>
  <c r="AN114" i="2" s="1"/>
  <c r="B114" i="2"/>
  <c r="AI114" i="2"/>
  <c r="AP114" i="2" s="1"/>
  <c r="AF114" i="2"/>
  <c r="AM114" i="2" s="1"/>
  <c r="AK116" i="2"/>
  <c r="AR116" i="2" s="1"/>
  <c r="AG116" i="2"/>
  <c r="AN116" i="2" s="1"/>
  <c r="B116" i="2"/>
  <c r="AI116" i="2"/>
  <c r="AP116" i="2" s="1"/>
  <c r="AF116" i="2"/>
  <c r="AM116" i="2" s="1"/>
  <c r="AK118" i="2"/>
  <c r="AR118" i="2" s="1"/>
  <c r="AG118" i="2"/>
  <c r="AN118" i="2" s="1"/>
  <c r="B118" i="2"/>
  <c r="AI118" i="2"/>
  <c r="AP118" i="2" s="1"/>
  <c r="AF118" i="2"/>
  <c r="AM118" i="2" s="1"/>
  <c r="AK120" i="2"/>
  <c r="AR120" i="2" s="1"/>
  <c r="AG120" i="2"/>
  <c r="AN120" i="2" s="1"/>
  <c r="B120" i="2"/>
  <c r="AI120" i="2"/>
  <c r="AP120" i="2" s="1"/>
  <c r="AF120" i="2"/>
  <c r="AM120" i="2" s="1"/>
  <c r="AK122" i="2"/>
  <c r="AR122" i="2" s="1"/>
  <c r="AG122" i="2"/>
  <c r="AN122" i="2" s="1"/>
  <c r="B122" i="2"/>
  <c r="AI122" i="2"/>
  <c r="AP122" i="2" s="1"/>
  <c r="AF122" i="2"/>
  <c r="AM122" i="2" s="1"/>
  <c r="AK124" i="2"/>
  <c r="AR124" i="2" s="1"/>
  <c r="AG124" i="2"/>
  <c r="AN124" i="2" s="1"/>
  <c r="B124" i="2"/>
  <c r="AI124" i="2"/>
  <c r="AP124" i="2" s="1"/>
  <c r="AF124" i="2"/>
  <c r="AM124" i="2" s="1"/>
  <c r="AK126" i="2"/>
  <c r="AR126" i="2" s="1"/>
  <c r="AG126" i="2"/>
  <c r="AN126" i="2" s="1"/>
  <c r="B126" i="2"/>
  <c r="AI126" i="2"/>
  <c r="AP126" i="2" s="1"/>
  <c r="AF126" i="2"/>
  <c r="AM126" i="2" s="1"/>
  <c r="AK128" i="2"/>
  <c r="AR128" i="2" s="1"/>
  <c r="AG128" i="2"/>
  <c r="AN128" i="2" s="1"/>
  <c r="B128" i="2"/>
  <c r="AI128" i="2"/>
  <c r="AP128" i="2" s="1"/>
  <c r="AF128" i="2"/>
  <c r="AM128" i="2" s="1"/>
  <c r="AD129" i="2"/>
  <c r="AD130" i="2"/>
  <c r="AD131" i="2"/>
  <c r="AK103" i="2"/>
  <c r="AR103" i="2" s="1"/>
  <c r="AG103" i="2"/>
  <c r="AN103" i="2" s="1"/>
  <c r="B103" i="2"/>
  <c r="AF103" i="2"/>
  <c r="AM103" i="2" s="1"/>
  <c r="AL103" i="2"/>
  <c r="AK107" i="2"/>
  <c r="AR107" i="2" s="1"/>
  <c r="AG107" i="2"/>
  <c r="AN107" i="2" s="1"/>
  <c r="B107" i="2"/>
  <c r="AF107" i="2"/>
  <c r="AM107" i="2" s="1"/>
  <c r="AL107" i="2"/>
  <c r="AK111" i="2"/>
  <c r="AR111" i="2" s="1"/>
  <c r="AG111" i="2"/>
  <c r="AN111" i="2" s="1"/>
  <c r="B111" i="2"/>
  <c r="AI111" i="2"/>
  <c r="AP111" i="2" s="1"/>
  <c r="AF111" i="2"/>
  <c r="AM111" i="2" s="1"/>
  <c r="AK113" i="2"/>
  <c r="AR113" i="2" s="1"/>
  <c r="AG113" i="2"/>
  <c r="AN113" i="2" s="1"/>
  <c r="B113" i="2"/>
  <c r="AI113" i="2"/>
  <c r="AP113" i="2" s="1"/>
  <c r="AF113" i="2"/>
  <c r="AM113" i="2" s="1"/>
  <c r="AK115" i="2"/>
  <c r="AR115" i="2" s="1"/>
  <c r="AG115" i="2"/>
  <c r="AN115" i="2" s="1"/>
  <c r="B115" i="2"/>
  <c r="AI115" i="2"/>
  <c r="AP115" i="2" s="1"/>
  <c r="AF115" i="2"/>
  <c r="AM115" i="2" s="1"/>
  <c r="AK117" i="2"/>
  <c r="AR117" i="2" s="1"/>
  <c r="AG117" i="2"/>
  <c r="AN117" i="2" s="1"/>
  <c r="B117" i="2"/>
  <c r="AI117" i="2"/>
  <c r="AP117" i="2" s="1"/>
  <c r="AF117" i="2"/>
  <c r="AM117" i="2" s="1"/>
  <c r="AK119" i="2"/>
  <c r="AR119" i="2" s="1"/>
  <c r="AG119" i="2"/>
  <c r="AN119" i="2" s="1"/>
  <c r="B119" i="2"/>
  <c r="AI119" i="2"/>
  <c r="AP119" i="2" s="1"/>
  <c r="AF119" i="2"/>
  <c r="AM119" i="2" s="1"/>
  <c r="AK121" i="2"/>
  <c r="AR121" i="2" s="1"/>
  <c r="AG121" i="2"/>
  <c r="AN121" i="2" s="1"/>
  <c r="B121" i="2"/>
  <c r="AI121" i="2"/>
  <c r="AP121" i="2" s="1"/>
  <c r="AF121" i="2"/>
  <c r="AM121" i="2" s="1"/>
  <c r="AK123" i="2"/>
  <c r="AR123" i="2" s="1"/>
  <c r="AG123" i="2"/>
  <c r="AN123" i="2" s="1"/>
  <c r="B123" i="2"/>
  <c r="AI123" i="2"/>
  <c r="AP123" i="2" s="1"/>
  <c r="AF123" i="2"/>
  <c r="AM123" i="2" s="1"/>
  <c r="AK125" i="2"/>
  <c r="AR125" i="2" s="1"/>
  <c r="AG125" i="2"/>
  <c r="AN125" i="2" s="1"/>
  <c r="B125" i="2"/>
  <c r="AI125" i="2"/>
  <c r="AP125" i="2" s="1"/>
  <c r="AF125" i="2"/>
  <c r="AM125" i="2" s="1"/>
  <c r="AK127" i="2"/>
  <c r="AR127" i="2" s="1"/>
  <c r="AG127" i="2"/>
  <c r="AN127" i="2" s="1"/>
  <c r="B127" i="2"/>
  <c r="AI127" i="2"/>
  <c r="AP127" i="2" s="1"/>
  <c r="AF127" i="2"/>
  <c r="AM127" i="2" s="1"/>
  <c r="AH125" i="2"/>
  <c r="AO125" i="2" s="1"/>
  <c r="AH127" i="2"/>
  <c r="AO127" i="2" s="1"/>
  <c r="AC138" i="2"/>
  <c r="H21" i="3" s="1"/>
  <c r="AD138" i="2"/>
  <c r="S139" i="2"/>
  <c r="Z139" i="2" s="1"/>
  <c r="O139" i="2"/>
  <c r="V139" i="2" s="1"/>
  <c r="R139" i="2"/>
  <c r="Y139" i="2" s="1"/>
  <c r="P139" i="2"/>
  <c r="W139" i="2" s="1"/>
  <c r="T139" i="2"/>
  <c r="N139" i="2"/>
  <c r="U139" i="2" s="1"/>
  <c r="AC142" i="2"/>
  <c r="AD142" i="2"/>
  <c r="S143" i="2"/>
  <c r="Z143" i="2" s="1"/>
  <c r="O143" i="2"/>
  <c r="V143" i="2" s="1"/>
  <c r="R143" i="2"/>
  <c r="Y143" i="2" s="1"/>
  <c r="P143" i="2"/>
  <c r="W143" i="2" s="1"/>
  <c r="T143" i="2"/>
  <c r="N143" i="2"/>
  <c r="U143" i="2" s="1"/>
  <c r="S141" i="2"/>
  <c r="Z141" i="2" s="1"/>
  <c r="O141" i="2"/>
  <c r="V141" i="2" s="1"/>
  <c r="Q141" i="2"/>
  <c r="X141" i="2" s="1"/>
  <c r="S145" i="2"/>
  <c r="Z145" i="2" s="1"/>
  <c r="O145" i="2"/>
  <c r="V145" i="2" s="1"/>
  <c r="Q145" i="2"/>
  <c r="X145" i="2" s="1"/>
  <c r="AD146" i="2"/>
  <c r="N147" i="2"/>
  <c r="U147" i="2" s="1"/>
  <c r="T147" i="2"/>
  <c r="S149" i="2"/>
  <c r="Z149" i="2" s="1"/>
  <c r="O149" i="2"/>
  <c r="V149" i="2" s="1"/>
  <c r="Q149" i="2"/>
  <c r="X149" i="2" s="1"/>
  <c r="AD150" i="2"/>
  <c r="S151" i="2"/>
  <c r="Z151" i="2" s="1"/>
  <c r="O151" i="2"/>
  <c r="V151" i="2" s="1"/>
  <c r="R151" i="2"/>
  <c r="Y151" i="2" s="1"/>
  <c r="N151" i="2"/>
  <c r="U151" i="2" s="1"/>
  <c r="T151" i="2"/>
  <c r="AF130" i="2"/>
  <c r="AM130" i="2" s="1"/>
  <c r="AJ130" i="2"/>
  <c r="AQ130" i="2" s="1"/>
  <c r="AF131" i="2"/>
  <c r="AM131" i="2" s="1"/>
  <c r="AJ131" i="2"/>
  <c r="AQ131" i="2" s="1"/>
  <c r="AF132" i="2"/>
  <c r="AM132" i="2" s="1"/>
  <c r="AK132" i="2"/>
  <c r="AR132" i="2" s="1"/>
  <c r="S138" i="2"/>
  <c r="Z138" i="2" s="1"/>
  <c r="O138" i="2"/>
  <c r="V138" i="2" s="1"/>
  <c r="Q138" i="2"/>
  <c r="X138" i="2" s="1"/>
  <c r="N140" i="2"/>
  <c r="U140" i="2" s="1"/>
  <c r="R141" i="2"/>
  <c r="Y141" i="2" s="1"/>
  <c r="S142" i="2"/>
  <c r="Z142" i="2" s="1"/>
  <c r="O142" i="2"/>
  <c r="V142" i="2" s="1"/>
  <c r="Q142" i="2"/>
  <c r="X142" i="2" s="1"/>
  <c r="N144" i="2"/>
  <c r="U144" i="2" s="1"/>
  <c r="R145" i="2"/>
  <c r="Y145" i="2" s="1"/>
  <c r="S146" i="2"/>
  <c r="Z146" i="2" s="1"/>
  <c r="O146" i="2"/>
  <c r="V146" i="2" s="1"/>
  <c r="Q146" i="2"/>
  <c r="X146" i="2" s="1"/>
  <c r="N148" i="2"/>
  <c r="U148" i="2" s="1"/>
  <c r="R149" i="2"/>
  <c r="Y149" i="2" s="1"/>
  <c r="S150" i="2"/>
  <c r="Z150" i="2" s="1"/>
  <c r="O150" i="2"/>
  <c r="V150" i="2" s="1"/>
  <c r="Q150" i="2"/>
  <c r="X150" i="2" s="1"/>
  <c r="S147" i="2"/>
  <c r="Z147" i="2" s="1"/>
  <c r="O147" i="2"/>
  <c r="V147" i="2" s="1"/>
  <c r="Q147" i="2"/>
  <c r="X147" i="2" s="1"/>
  <c r="AK153" i="2"/>
  <c r="AR153" i="2" s="1"/>
  <c r="AG153" i="2"/>
  <c r="AN153" i="2" s="1"/>
  <c r="B153" i="2"/>
  <c r="AI153" i="2"/>
  <c r="AP153" i="2" s="1"/>
  <c r="AH153" i="2"/>
  <c r="AO153" i="2" s="1"/>
  <c r="AJ153" i="2"/>
  <c r="AQ153" i="2" s="1"/>
  <c r="AF153" i="2"/>
  <c r="AM153" i="2" s="1"/>
  <c r="AF88" i="2"/>
  <c r="AM88" i="2" s="1"/>
  <c r="P90" i="2"/>
  <c r="W90" i="2" s="1"/>
  <c r="AF91" i="2"/>
  <c r="AM91" i="2" s="1"/>
  <c r="P94" i="2"/>
  <c r="W94" i="2" s="1"/>
  <c r="AF95" i="2"/>
  <c r="AM95" i="2" s="1"/>
  <c r="P98" i="2"/>
  <c r="W98" i="2" s="1"/>
  <c r="AF99" i="2"/>
  <c r="AM99" i="2" s="1"/>
  <c r="P102" i="2"/>
  <c r="W102" i="2" s="1"/>
  <c r="AH130" i="2"/>
  <c r="AO130" i="2" s="1"/>
  <c r="AH131" i="2"/>
  <c r="AO131" i="2" s="1"/>
  <c r="AH132" i="2"/>
  <c r="AO132" i="2" s="1"/>
  <c r="N138" i="2"/>
  <c r="U138" i="2" s="1"/>
  <c r="T138" i="2"/>
  <c r="S140" i="2"/>
  <c r="Z140" i="2" s="1"/>
  <c r="O140" i="2"/>
  <c r="V140" i="2" s="1"/>
  <c r="Q140" i="2"/>
  <c r="X140" i="2" s="1"/>
  <c r="P141" i="2"/>
  <c r="W141" i="2" s="1"/>
  <c r="N142" i="2"/>
  <c r="U142" i="2" s="1"/>
  <c r="T142" i="2"/>
  <c r="S144" i="2"/>
  <c r="Z144" i="2" s="1"/>
  <c r="O144" i="2"/>
  <c r="V144" i="2" s="1"/>
  <c r="Q144" i="2"/>
  <c r="X144" i="2" s="1"/>
  <c r="P145" i="2"/>
  <c r="W145" i="2" s="1"/>
  <c r="N146" i="2"/>
  <c r="U146" i="2" s="1"/>
  <c r="T146" i="2"/>
  <c r="R147" i="2"/>
  <c r="Y147" i="2" s="1"/>
  <c r="S148" i="2"/>
  <c r="Z148" i="2" s="1"/>
  <c r="O148" i="2"/>
  <c r="V148" i="2" s="1"/>
  <c r="Q148" i="2"/>
  <c r="X148" i="2" s="1"/>
  <c r="P149" i="2"/>
  <c r="W149" i="2" s="1"/>
  <c r="N150" i="2"/>
  <c r="U150" i="2" s="1"/>
  <c r="T150" i="2"/>
  <c r="Q151" i="2"/>
  <c r="X151" i="2" s="1"/>
  <c r="AL153" i="2"/>
  <c r="AC160" i="2"/>
  <c r="AD160" i="2"/>
  <c r="T152" i="2"/>
  <c r="P152" i="2"/>
  <c r="W152" i="2" s="1"/>
  <c r="Q152" i="2"/>
  <c r="X152" i="2" s="1"/>
  <c r="AK152" i="2"/>
  <c r="AR152" i="2" s="1"/>
  <c r="AG152" i="2"/>
  <c r="AN152" i="2" s="1"/>
  <c r="AF152" i="2"/>
  <c r="AM152" i="2" s="1"/>
  <c r="AL152" i="2"/>
  <c r="AC162" i="2"/>
  <c r="AD162" i="2"/>
  <c r="AC163" i="2"/>
  <c r="AD163" i="2"/>
  <c r="N152" i="2"/>
  <c r="U152" i="2" s="1"/>
  <c r="S152" i="2"/>
  <c r="Z152" i="2" s="1"/>
  <c r="AI152" i="2"/>
  <c r="AP152" i="2" s="1"/>
  <c r="AK154" i="2"/>
  <c r="AR154" i="2" s="1"/>
  <c r="AG154" i="2"/>
  <c r="AN154" i="2" s="1"/>
  <c r="B154" i="2"/>
  <c r="AF154" i="2"/>
  <c r="AM154" i="2" s="1"/>
  <c r="AL154" i="2"/>
  <c r="AJ156" i="2"/>
  <c r="AQ156" i="2" s="1"/>
  <c r="AL156" i="2"/>
  <c r="AG156" i="2"/>
  <c r="AN156" i="2" s="1"/>
  <c r="B156" i="2"/>
  <c r="AF156" i="2"/>
  <c r="AM156" i="2" s="1"/>
  <c r="AL159" i="2"/>
  <c r="AH159" i="2"/>
  <c r="AO159" i="2" s="1"/>
  <c r="AJ159" i="2"/>
  <c r="AQ159" i="2" s="1"/>
  <c r="AI159" i="2"/>
  <c r="AP159" i="2" s="1"/>
  <c r="AL161" i="2"/>
  <c r="AH161" i="2"/>
  <c r="AO161" i="2" s="1"/>
  <c r="AJ161" i="2"/>
  <c r="AQ161" i="2" s="1"/>
  <c r="AI161" i="2"/>
  <c r="AP161" i="2" s="1"/>
  <c r="AC164" i="2"/>
  <c r="AD164" i="2"/>
  <c r="AF133" i="2"/>
  <c r="AM133" i="2" s="1"/>
  <c r="AF134" i="2"/>
  <c r="AM134" i="2" s="1"/>
  <c r="AF135" i="2"/>
  <c r="AM135" i="2" s="1"/>
  <c r="AF136" i="2"/>
  <c r="AM136" i="2" s="1"/>
  <c r="AF137" i="2"/>
  <c r="AM137" i="2" s="1"/>
  <c r="AF138" i="2"/>
  <c r="AM138" i="2" s="1"/>
  <c r="AF139" i="2"/>
  <c r="AM139" i="2" s="1"/>
  <c r="AF140" i="2"/>
  <c r="AM140" i="2" s="1"/>
  <c r="AF141" i="2"/>
  <c r="AM141" i="2" s="1"/>
  <c r="AF142" i="2"/>
  <c r="AM142" i="2" s="1"/>
  <c r="AF143" i="2"/>
  <c r="AM143" i="2" s="1"/>
  <c r="AF144" i="2"/>
  <c r="AM144" i="2" s="1"/>
  <c r="AF145" i="2"/>
  <c r="AM145" i="2" s="1"/>
  <c r="AF146" i="2"/>
  <c r="AM146" i="2" s="1"/>
  <c r="AF147" i="2"/>
  <c r="AM147" i="2" s="1"/>
  <c r="AF148" i="2"/>
  <c r="AM148" i="2" s="1"/>
  <c r="AF149" i="2"/>
  <c r="AM149" i="2" s="1"/>
  <c r="AF150" i="2"/>
  <c r="AM150" i="2" s="1"/>
  <c r="AF151" i="2"/>
  <c r="AM151" i="2" s="1"/>
  <c r="O152" i="2"/>
  <c r="V152" i="2" s="1"/>
  <c r="AJ152" i="2"/>
  <c r="AQ152" i="2" s="1"/>
  <c r="AH154" i="2"/>
  <c r="AO154" i="2" s="1"/>
  <c r="AK155" i="2"/>
  <c r="AR155" i="2" s="1"/>
  <c r="AG155" i="2"/>
  <c r="AN155" i="2" s="1"/>
  <c r="B155" i="2"/>
  <c r="AF155" i="2"/>
  <c r="AM155" i="2" s="1"/>
  <c r="AL155" i="2"/>
  <c r="AH156" i="2"/>
  <c r="AO156" i="2" s="1"/>
  <c r="AD157" i="2"/>
  <c r="AC159" i="2"/>
  <c r="AD159" i="2"/>
  <c r="AK159" i="2"/>
  <c r="AR159" i="2" s="1"/>
  <c r="AC161" i="2"/>
  <c r="AD161" i="2"/>
  <c r="AK161" i="2"/>
  <c r="AR161" i="2" s="1"/>
  <c r="P153" i="2"/>
  <c r="W153" i="2" s="1"/>
  <c r="P154" i="2"/>
  <c r="W154" i="2" s="1"/>
  <c r="P155" i="2"/>
  <c r="W155" i="2" s="1"/>
  <c r="AL160" i="2"/>
  <c r="AH160" i="2"/>
  <c r="AO160" i="2" s="1"/>
  <c r="AG160" i="2"/>
  <c r="AN160" i="2" s="1"/>
  <c r="AL162" i="2"/>
  <c r="AH162" i="2"/>
  <c r="AO162" i="2" s="1"/>
  <c r="AG162" i="2"/>
  <c r="AN162" i="2" s="1"/>
  <c r="AL164" i="2"/>
  <c r="AH164" i="2"/>
  <c r="AO164" i="2" s="1"/>
  <c r="AG164" i="2"/>
  <c r="AN164" i="2" s="1"/>
  <c r="AD165" i="2"/>
  <c r="AL166" i="2"/>
  <c r="AH166" i="2"/>
  <c r="AO166" i="2" s="1"/>
  <c r="AG166" i="2"/>
  <c r="AN166" i="2" s="1"/>
  <c r="AK170" i="2"/>
  <c r="AR170" i="2" s="1"/>
  <c r="AG170" i="2"/>
  <c r="AN170" i="2" s="1"/>
  <c r="B170" i="2"/>
  <c r="AI170" i="2"/>
  <c r="AP170" i="2" s="1"/>
  <c r="AH170" i="2"/>
  <c r="AO170" i="2" s="1"/>
  <c r="AF170" i="2"/>
  <c r="AM170" i="2" s="1"/>
  <c r="AC176" i="2"/>
  <c r="AD176" i="2"/>
  <c r="Q176" i="2"/>
  <c r="X176" i="2" s="1"/>
  <c r="T176" i="2"/>
  <c r="O176" i="2"/>
  <c r="V176" i="2" s="1"/>
  <c r="S176" i="2"/>
  <c r="Z176" i="2" s="1"/>
  <c r="N176" i="2"/>
  <c r="U176" i="2" s="1"/>
  <c r="AK184" i="2"/>
  <c r="AR184" i="2" s="1"/>
  <c r="AL163" i="2"/>
  <c r="AH163" i="2"/>
  <c r="AO163" i="2" s="1"/>
  <c r="AG163" i="2"/>
  <c r="AN163" i="2" s="1"/>
  <c r="AL165" i="2"/>
  <c r="AH165" i="2"/>
  <c r="AO165" i="2" s="1"/>
  <c r="AG165" i="2"/>
  <c r="AN165" i="2" s="1"/>
  <c r="AD166" i="2"/>
  <c r="AK171" i="2"/>
  <c r="AR171" i="2" s="1"/>
  <c r="AG171" i="2"/>
  <c r="AN171" i="2" s="1"/>
  <c r="B171" i="2"/>
  <c r="AJ171" i="2"/>
  <c r="AQ171" i="2" s="1"/>
  <c r="AI171" i="2"/>
  <c r="AP171" i="2" s="1"/>
  <c r="AF171" i="2"/>
  <c r="AM171" i="2" s="1"/>
  <c r="S174" i="2"/>
  <c r="Z174" i="2" s="1"/>
  <c r="O174" i="2"/>
  <c r="V174" i="2" s="1"/>
  <c r="T174" i="2"/>
  <c r="N174" i="2"/>
  <c r="U174" i="2" s="1"/>
  <c r="R174" i="2"/>
  <c r="Y174" i="2" s="1"/>
  <c r="P176" i="2"/>
  <c r="W176" i="2" s="1"/>
  <c r="AL176" i="2"/>
  <c r="AH176" i="2"/>
  <c r="AO176" i="2" s="1"/>
  <c r="AK176" i="2"/>
  <c r="AR176" i="2" s="1"/>
  <c r="AF176" i="2"/>
  <c r="AM176" i="2" s="1"/>
  <c r="B176" i="2"/>
  <c r="AJ176" i="2"/>
  <c r="AQ176" i="2" s="1"/>
  <c r="AK180" i="2"/>
  <c r="AR180" i="2" s="1"/>
  <c r="S178" i="2"/>
  <c r="Z178" i="2" s="1"/>
  <c r="O178" i="2"/>
  <c r="V178" i="2" s="1"/>
  <c r="Q178" i="2"/>
  <c r="X178" i="2" s="1"/>
  <c r="R180" i="2"/>
  <c r="Y180" i="2" s="1"/>
  <c r="AI180" i="2"/>
  <c r="AP180" i="2" s="1"/>
  <c r="S182" i="2"/>
  <c r="Z182" i="2" s="1"/>
  <c r="O182" i="2"/>
  <c r="V182" i="2" s="1"/>
  <c r="Q182" i="2"/>
  <c r="X182" i="2" s="1"/>
  <c r="R184" i="2"/>
  <c r="Y184" i="2" s="1"/>
  <c r="AI184" i="2"/>
  <c r="AP184" i="2" s="1"/>
  <c r="S186" i="2"/>
  <c r="Z186" i="2" s="1"/>
  <c r="O186" i="2"/>
  <c r="V186" i="2" s="1"/>
  <c r="P186" i="2"/>
  <c r="W186" i="2" s="1"/>
  <c r="R186" i="2"/>
  <c r="Y186" i="2" s="1"/>
  <c r="R187" i="2"/>
  <c r="Y187" i="2" s="1"/>
  <c r="N187" i="2"/>
  <c r="U187" i="2" s="1"/>
  <c r="S187" i="2"/>
  <c r="Z187" i="2" s="1"/>
  <c r="Q187" i="2"/>
  <c r="X187" i="2" s="1"/>
  <c r="AK169" i="2"/>
  <c r="AR169" i="2" s="1"/>
  <c r="AG169" i="2"/>
  <c r="AN169" i="2" s="1"/>
  <c r="AF169" i="2"/>
  <c r="AM169" i="2" s="1"/>
  <c r="AL169" i="2"/>
  <c r="AK173" i="2"/>
  <c r="AR173" i="2" s="1"/>
  <c r="AG173" i="2"/>
  <c r="AN173" i="2" s="1"/>
  <c r="B173" i="2"/>
  <c r="AF173" i="2"/>
  <c r="AM173" i="2" s="1"/>
  <c r="AL173" i="2"/>
  <c r="AG175" i="2"/>
  <c r="AN175" i="2" s="1"/>
  <c r="AL175" i="2"/>
  <c r="AK177" i="2"/>
  <c r="AR177" i="2" s="1"/>
  <c r="AG177" i="2"/>
  <c r="AN177" i="2" s="1"/>
  <c r="AF177" i="2"/>
  <c r="AM177" i="2" s="1"/>
  <c r="AL177" i="2"/>
  <c r="R178" i="2"/>
  <c r="Y178" i="2" s="1"/>
  <c r="AG179" i="2"/>
  <c r="AN179" i="2" s="1"/>
  <c r="AL179" i="2"/>
  <c r="N180" i="2"/>
  <c r="U180" i="2" s="1"/>
  <c r="S180" i="2"/>
  <c r="Z180" i="2" s="1"/>
  <c r="AD180" i="2"/>
  <c r="AJ180" i="2"/>
  <c r="AQ180" i="2" s="1"/>
  <c r="AK181" i="2"/>
  <c r="AR181" i="2" s="1"/>
  <c r="AG181" i="2"/>
  <c r="AN181" i="2" s="1"/>
  <c r="AF181" i="2"/>
  <c r="AM181" i="2" s="1"/>
  <c r="AL181" i="2"/>
  <c r="R182" i="2"/>
  <c r="Y182" i="2" s="1"/>
  <c r="AG183" i="2"/>
  <c r="AN183" i="2" s="1"/>
  <c r="AL183" i="2"/>
  <c r="N184" i="2"/>
  <c r="U184" i="2" s="1"/>
  <c r="S184" i="2"/>
  <c r="Z184" i="2" s="1"/>
  <c r="AD184" i="2"/>
  <c r="AJ184" i="2"/>
  <c r="AQ184" i="2" s="1"/>
  <c r="AK185" i="2"/>
  <c r="AR185" i="2" s="1"/>
  <c r="AG185" i="2"/>
  <c r="AN185" i="2" s="1"/>
  <c r="AF185" i="2"/>
  <c r="AM185" i="2" s="1"/>
  <c r="AL185" i="2"/>
  <c r="T186" i="2"/>
  <c r="T187" i="2"/>
  <c r="AI187" i="2"/>
  <c r="AP187" i="2" s="1"/>
  <c r="AJ187" i="2"/>
  <c r="AQ187" i="2" s="1"/>
  <c r="AH187" i="2"/>
  <c r="AO187" i="2" s="1"/>
  <c r="AD193" i="2"/>
  <c r="AL199" i="2"/>
  <c r="AH199" i="2"/>
  <c r="AO199" i="2" s="1"/>
  <c r="AK199" i="2"/>
  <c r="AR199" i="2" s="1"/>
  <c r="AF199" i="2"/>
  <c r="AM199" i="2" s="1"/>
  <c r="AJ199" i="2"/>
  <c r="AQ199" i="2" s="1"/>
  <c r="AF157" i="2"/>
  <c r="AM157" i="2" s="1"/>
  <c r="AF158" i="2"/>
  <c r="AM158" i="2" s="1"/>
  <c r="AH169" i="2"/>
  <c r="AO169" i="2" s="1"/>
  <c r="AK172" i="2"/>
  <c r="AR172" i="2" s="1"/>
  <c r="AG172" i="2"/>
  <c r="AN172" i="2" s="1"/>
  <c r="B172" i="2"/>
  <c r="AF172" i="2"/>
  <c r="AM172" i="2" s="1"/>
  <c r="AL172" i="2"/>
  <c r="AH173" i="2"/>
  <c r="AO173" i="2" s="1"/>
  <c r="R175" i="2"/>
  <c r="Y175" i="2" s="1"/>
  <c r="N175" i="2"/>
  <c r="U175" i="2" s="1"/>
  <c r="Q175" i="2"/>
  <c r="X175" i="2" s="1"/>
  <c r="AH175" i="2"/>
  <c r="AO175" i="2" s="1"/>
  <c r="AH177" i="2"/>
  <c r="AO177" i="2" s="1"/>
  <c r="N178" i="2"/>
  <c r="U178" i="2" s="1"/>
  <c r="T178" i="2"/>
  <c r="R179" i="2"/>
  <c r="Y179" i="2" s="1"/>
  <c r="N179" i="2"/>
  <c r="U179" i="2" s="1"/>
  <c r="Q179" i="2"/>
  <c r="X179" i="2" s="1"/>
  <c r="AH179" i="2"/>
  <c r="AO179" i="2" s="1"/>
  <c r="B180" i="2"/>
  <c r="O180" i="2"/>
  <c r="V180" i="2" s="1"/>
  <c r="T180" i="2"/>
  <c r="AF180" i="2"/>
  <c r="AM180" i="2" s="1"/>
  <c r="AH181" i="2"/>
  <c r="AO181" i="2" s="1"/>
  <c r="N182" i="2"/>
  <c r="U182" i="2" s="1"/>
  <c r="T182" i="2"/>
  <c r="R183" i="2"/>
  <c r="Y183" i="2" s="1"/>
  <c r="N183" i="2"/>
  <c r="U183" i="2" s="1"/>
  <c r="Q183" i="2"/>
  <c r="X183" i="2" s="1"/>
  <c r="AH183" i="2"/>
  <c r="AO183" i="2" s="1"/>
  <c r="B184" i="2"/>
  <c r="O184" i="2"/>
  <c r="V184" i="2" s="1"/>
  <c r="T184" i="2"/>
  <c r="AF184" i="2"/>
  <c r="AM184" i="2" s="1"/>
  <c r="AH185" i="2"/>
  <c r="AO185" i="2" s="1"/>
  <c r="N186" i="2"/>
  <c r="U186" i="2" s="1"/>
  <c r="O187" i="2"/>
  <c r="V187" i="2" s="1"/>
  <c r="AD187" i="2"/>
  <c r="AC187" i="2"/>
  <c r="AK187" i="2"/>
  <c r="AR187" i="2" s="1"/>
  <c r="AD191" i="2"/>
  <c r="AD192" i="2"/>
  <c r="AL195" i="2"/>
  <c r="AH195" i="2"/>
  <c r="AO195" i="2" s="1"/>
  <c r="AJ195" i="2"/>
  <c r="AQ195" i="2" s="1"/>
  <c r="AI195" i="2"/>
  <c r="AP195" i="2" s="1"/>
  <c r="AD196" i="2"/>
  <c r="AL197" i="2"/>
  <c r="AH197" i="2"/>
  <c r="AO197" i="2" s="1"/>
  <c r="AJ197" i="2"/>
  <c r="AQ197" i="2" s="1"/>
  <c r="AI197" i="2"/>
  <c r="AP197" i="2" s="1"/>
  <c r="AD198" i="2"/>
  <c r="B199" i="2"/>
  <c r="AC199" i="2"/>
  <c r="AD199" i="2"/>
  <c r="P180" i="2"/>
  <c r="W180" i="2" s="1"/>
  <c r="AL180" i="2"/>
  <c r="AH180" i="2"/>
  <c r="AO180" i="2" s="1"/>
  <c r="AG180" i="2"/>
  <c r="AN180" i="2" s="1"/>
  <c r="P184" i="2"/>
  <c r="W184" i="2" s="1"/>
  <c r="AL184" i="2"/>
  <c r="AH184" i="2"/>
  <c r="AO184" i="2" s="1"/>
  <c r="AG184" i="2"/>
  <c r="AN184" i="2" s="1"/>
  <c r="P187" i="2"/>
  <c r="W187" i="2" s="1"/>
  <c r="AC195" i="2"/>
  <c r="H28" i="3" s="1"/>
  <c r="AD195" i="2"/>
  <c r="AC197" i="2"/>
  <c r="AD197" i="2"/>
  <c r="AL201" i="2"/>
  <c r="AH201" i="2"/>
  <c r="AO201" i="2" s="1"/>
  <c r="AG201" i="2"/>
  <c r="AN201" i="2" s="1"/>
  <c r="AK203" i="2"/>
  <c r="AR203" i="2" s="1"/>
  <c r="AG203" i="2"/>
  <c r="AN203" i="2" s="1"/>
  <c r="AF203" i="2"/>
  <c r="AM203" i="2" s="1"/>
  <c r="AL203" i="2"/>
  <c r="AD209" i="2"/>
  <c r="AC209" i="2"/>
  <c r="AK220" i="2"/>
  <c r="AR220" i="2" s="1"/>
  <c r="AK222" i="2"/>
  <c r="AR222" i="2" s="1"/>
  <c r="P188" i="2"/>
  <c r="W188" i="2" s="1"/>
  <c r="AL188" i="2"/>
  <c r="AH188" i="2"/>
  <c r="AO188" i="2" s="1"/>
  <c r="AG188" i="2"/>
  <c r="AN188" i="2" s="1"/>
  <c r="AL190" i="2"/>
  <c r="AH190" i="2"/>
  <c r="AO190" i="2" s="1"/>
  <c r="AG190" i="2"/>
  <c r="AN190" i="2" s="1"/>
  <c r="AL192" i="2"/>
  <c r="AH192" i="2"/>
  <c r="AO192" i="2" s="1"/>
  <c r="AG192" i="2"/>
  <c r="AN192" i="2" s="1"/>
  <c r="AL196" i="2"/>
  <c r="AH196" i="2"/>
  <c r="AO196" i="2" s="1"/>
  <c r="AG196" i="2"/>
  <c r="AN196" i="2" s="1"/>
  <c r="AL198" i="2"/>
  <c r="AH198" i="2"/>
  <c r="AO198" i="2" s="1"/>
  <c r="AG198" i="2"/>
  <c r="AN198" i="2" s="1"/>
  <c r="AL200" i="2"/>
  <c r="AH200" i="2"/>
  <c r="AO200" i="2" s="1"/>
  <c r="AG200" i="2"/>
  <c r="AN200" i="2" s="1"/>
  <c r="AD201" i="2"/>
  <c r="AJ201" i="2"/>
  <c r="AQ201" i="2" s="1"/>
  <c r="AL202" i="2"/>
  <c r="AH202" i="2"/>
  <c r="AO202" i="2" s="1"/>
  <c r="AG202" i="2"/>
  <c r="AN202" i="2" s="1"/>
  <c r="AI203" i="2"/>
  <c r="AP203" i="2" s="1"/>
  <c r="Q204" i="2"/>
  <c r="X204" i="2" s="1"/>
  <c r="S204" i="2"/>
  <c r="Z204" i="2" s="1"/>
  <c r="O204" i="2"/>
  <c r="V204" i="2" s="1"/>
  <c r="R204" i="2"/>
  <c r="Y204" i="2" s="1"/>
  <c r="B205" i="2"/>
  <c r="S206" i="2"/>
  <c r="Z206" i="2" s="1"/>
  <c r="O206" i="2"/>
  <c r="V206" i="2" s="1"/>
  <c r="Q206" i="2"/>
  <c r="X206" i="2" s="1"/>
  <c r="R206" i="2"/>
  <c r="Y206" i="2" s="1"/>
  <c r="AD208" i="2"/>
  <c r="AC212" i="2"/>
  <c r="AD212" i="2"/>
  <c r="AK214" i="2"/>
  <c r="AR214" i="2" s="1"/>
  <c r="B201" i="2"/>
  <c r="AF201" i="2"/>
  <c r="AM201" i="2" s="1"/>
  <c r="AK201" i="2"/>
  <c r="AR201" i="2" s="1"/>
  <c r="B203" i="2"/>
  <c r="AJ203" i="2"/>
  <c r="AQ203" i="2" s="1"/>
  <c r="AK205" i="2"/>
  <c r="AR205" i="2" s="1"/>
  <c r="AG205" i="2"/>
  <c r="AN205" i="2" s="1"/>
  <c r="AI205" i="2"/>
  <c r="AP205" i="2" s="1"/>
  <c r="AH205" i="2"/>
  <c r="AO205" i="2" s="1"/>
  <c r="AI207" i="2"/>
  <c r="AP207" i="2" s="1"/>
  <c r="AK207" i="2"/>
  <c r="AR207" i="2" s="1"/>
  <c r="AG207" i="2"/>
  <c r="AN207" i="2" s="1"/>
  <c r="AF207" i="2"/>
  <c r="AM207" i="2" s="1"/>
  <c r="Q208" i="2"/>
  <c r="X208" i="2" s="1"/>
  <c r="S208" i="2"/>
  <c r="Z208" i="2" s="1"/>
  <c r="O208" i="2"/>
  <c r="V208" i="2" s="1"/>
  <c r="R208" i="2"/>
  <c r="Y208" i="2" s="1"/>
  <c r="AL211" i="2"/>
  <c r="AH211" i="2"/>
  <c r="AO211" i="2" s="1"/>
  <c r="AJ211" i="2"/>
  <c r="AQ211" i="2" s="1"/>
  <c r="B211" i="2"/>
  <c r="AI211" i="2"/>
  <c r="AP211" i="2" s="1"/>
  <c r="AG211" i="2"/>
  <c r="AN211" i="2" s="1"/>
  <c r="AF211" i="2"/>
  <c r="AM211" i="2" s="1"/>
  <c r="AK216" i="2"/>
  <c r="AR216" i="2" s="1"/>
  <c r="AI222" i="2"/>
  <c r="AP222" i="2" s="1"/>
  <c r="AD223" i="2"/>
  <c r="AC223" i="2"/>
  <c r="AK223" i="2"/>
  <c r="AR223" i="2" s="1"/>
  <c r="AD224" i="2"/>
  <c r="AC224" i="2"/>
  <c r="H34" i="3" s="1"/>
  <c r="AK224" i="2"/>
  <c r="AR224" i="2" s="1"/>
  <c r="AD225" i="2"/>
  <c r="AC225" i="2"/>
  <c r="AK225" i="2"/>
  <c r="AR225" i="2" s="1"/>
  <c r="AD226" i="2"/>
  <c r="AC226" i="2"/>
  <c r="AK226" i="2"/>
  <c r="AR226" i="2" s="1"/>
  <c r="AD228" i="2"/>
  <c r="AC228" i="2"/>
  <c r="P169" i="2"/>
  <c r="W169" i="2" s="1"/>
  <c r="AF174" i="2"/>
  <c r="AM174" i="2" s="1"/>
  <c r="P177" i="2"/>
  <c r="W177" i="2" s="1"/>
  <c r="AF178" i="2"/>
  <c r="AM178" i="2" s="1"/>
  <c r="P181" i="2"/>
  <c r="W181" i="2" s="1"/>
  <c r="AF182" i="2"/>
  <c r="AM182" i="2" s="1"/>
  <c r="P185" i="2"/>
  <c r="W185" i="2" s="1"/>
  <c r="AF186" i="2"/>
  <c r="AM186" i="2" s="1"/>
  <c r="AF189" i="2"/>
  <c r="AM189" i="2" s="1"/>
  <c r="AF191" i="2"/>
  <c r="AM191" i="2" s="1"/>
  <c r="AF193" i="2"/>
  <c r="AM193" i="2" s="1"/>
  <c r="P203" i="2"/>
  <c r="W203" i="2" s="1"/>
  <c r="AF204" i="2"/>
  <c r="AM204" i="2" s="1"/>
  <c r="N205" i="2"/>
  <c r="U205" i="2" s="1"/>
  <c r="R205" i="2"/>
  <c r="Y205" i="2" s="1"/>
  <c r="AH206" i="2"/>
  <c r="AO206" i="2" s="1"/>
  <c r="AL206" i="2"/>
  <c r="P207" i="2"/>
  <c r="W207" i="2" s="1"/>
  <c r="AF208" i="2"/>
  <c r="AM208" i="2" s="1"/>
  <c r="N209" i="2"/>
  <c r="U209" i="2" s="1"/>
  <c r="S209" i="2"/>
  <c r="Z209" i="2" s="1"/>
  <c r="AJ209" i="2"/>
  <c r="AQ209" i="2" s="1"/>
  <c r="P210" i="2"/>
  <c r="W210" i="2" s="1"/>
  <c r="AL210" i="2"/>
  <c r="AH210" i="2"/>
  <c r="AO210" i="2" s="1"/>
  <c r="AF210" i="2"/>
  <c r="AM210" i="2" s="1"/>
  <c r="AK210" i="2"/>
  <c r="AR210" i="2" s="1"/>
  <c r="AL213" i="2"/>
  <c r="AH213" i="2"/>
  <c r="AO213" i="2" s="1"/>
  <c r="AG213" i="2"/>
  <c r="AN213" i="2" s="1"/>
  <c r="AD214" i="2"/>
  <c r="AJ214" i="2"/>
  <c r="AQ214" i="2" s="1"/>
  <c r="AL215" i="2"/>
  <c r="AH215" i="2"/>
  <c r="AO215" i="2" s="1"/>
  <c r="AG215" i="2"/>
  <c r="AN215" i="2" s="1"/>
  <c r="AD216" i="2"/>
  <c r="AJ216" i="2"/>
  <c r="AQ216" i="2" s="1"/>
  <c r="AL217" i="2"/>
  <c r="AH217" i="2"/>
  <c r="AO217" i="2" s="1"/>
  <c r="AG217" i="2"/>
  <c r="AN217" i="2" s="1"/>
  <c r="AD218" i="2"/>
  <c r="AJ218" i="2"/>
  <c r="AQ218" i="2" s="1"/>
  <c r="AL219" i="2"/>
  <c r="AH219" i="2"/>
  <c r="AO219" i="2" s="1"/>
  <c r="AG219" i="2"/>
  <c r="AN219" i="2" s="1"/>
  <c r="AD220" i="2"/>
  <c r="AJ220" i="2"/>
  <c r="AQ220" i="2" s="1"/>
  <c r="AL221" i="2"/>
  <c r="AH221" i="2"/>
  <c r="AO221" i="2" s="1"/>
  <c r="AG221" i="2"/>
  <c r="AN221" i="2" s="1"/>
  <c r="AD222" i="2"/>
  <c r="AJ222" i="2"/>
  <c r="AQ222" i="2" s="1"/>
  <c r="AF223" i="2"/>
  <c r="AM223" i="2" s="1"/>
  <c r="AF224" i="2"/>
  <c r="AM224" i="2" s="1"/>
  <c r="AF214" i="2"/>
  <c r="AM214" i="2" s="1"/>
  <c r="B216" i="2"/>
  <c r="AF216" i="2"/>
  <c r="AM216" i="2" s="1"/>
  <c r="B218" i="2"/>
  <c r="AF218" i="2"/>
  <c r="AM218" i="2" s="1"/>
  <c r="B220" i="2"/>
  <c r="AF220" i="2"/>
  <c r="AM220" i="2" s="1"/>
  <c r="AI221" i="2"/>
  <c r="AP221" i="2" s="1"/>
  <c r="B222" i="2"/>
  <c r="AF222" i="2"/>
  <c r="AM222" i="2" s="1"/>
  <c r="AD227" i="2"/>
  <c r="AC227" i="2"/>
  <c r="AD229" i="2"/>
  <c r="AC229" i="2"/>
  <c r="P205" i="2"/>
  <c r="W205" i="2" s="1"/>
  <c r="AF206" i="2"/>
  <c r="AM206" i="2" s="1"/>
  <c r="P209" i="2"/>
  <c r="W209" i="2" s="1"/>
  <c r="AG209" i="2"/>
  <c r="AN209" i="2" s="1"/>
  <c r="AL209" i="2"/>
  <c r="AL212" i="2"/>
  <c r="AH212" i="2"/>
  <c r="AO212" i="2" s="1"/>
  <c r="AG212" i="2"/>
  <c r="AN212" i="2" s="1"/>
  <c r="AD213" i="2"/>
  <c r="AL214" i="2"/>
  <c r="AH214" i="2"/>
  <c r="AO214" i="2" s="1"/>
  <c r="AG214" i="2"/>
  <c r="AN214" i="2" s="1"/>
  <c r="AL216" i="2"/>
  <c r="AH216" i="2"/>
  <c r="AO216" i="2" s="1"/>
  <c r="AG216" i="2"/>
  <c r="AN216" i="2" s="1"/>
  <c r="AL218" i="2"/>
  <c r="AH218" i="2"/>
  <c r="AO218" i="2" s="1"/>
  <c r="AG218" i="2"/>
  <c r="AN218" i="2" s="1"/>
  <c r="AL220" i="2"/>
  <c r="AH220" i="2"/>
  <c r="AO220" i="2" s="1"/>
  <c r="AG220" i="2"/>
  <c r="AN220" i="2" s="1"/>
  <c r="AL222" i="2"/>
  <c r="AH222" i="2"/>
  <c r="AO222" i="2" s="1"/>
  <c r="AG222" i="2"/>
  <c r="AN222" i="2" s="1"/>
  <c r="AI223" i="2"/>
  <c r="AP223" i="2" s="1"/>
  <c r="AL223" i="2"/>
  <c r="AH223" i="2"/>
  <c r="AO223" i="2" s="1"/>
  <c r="AJ223" i="2"/>
  <c r="AQ223" i="2" s="1"/>
  <c r="AI224" i="2"/>
  <c r="AP224" i="2" s="1"/>
  <c r="AL224" i="2"/>
  <c r="AH224" i="2"/>
  <c r="AO224" i="2" s="1"/>
  <c r="AJ224" i="2"/>
  <c r="AQ224" i="2" s="1"/>
  <c r="AI225" i="2"/>
  <c r="AP225" i="2" s="1"/>
  <c r="AL225" i="2"/>
  <c r="AH225" i="2"/>
  <c r="AO225" i="2" s="1"/>
  <c r="AJ225" i="2"/>
  <c r="AQ225" i="2" s="1"/>
  <c r="AI226" i="2"/>
  <c r="AP226" i="2" s="1"/>
  <c r="AL226" i="2"/>
  <c r="AH226" i="2"/>
  <c r="AO226" i="2" s="1"/>
  <c r="AJ226" i="2"/>
  <c r="AQ226" i="2" s="1"/>
  <c r="AK233" i="2"/>
  <c r="AR233" i="2" s="1"/>
  <c r="AG233" i="2"/>
  <c r="AN233" i="2" s="1"/>
  <c r="B233" i="2"/>
  <c r="AF233" i="2"/>
  <c r="AM233" i="2" s="1"/>
  <c r="AL233" i="2"/>
  <c r="S239" i="2"/>
  <c r="Z239" i="2" s="1"/>
  <c r="O239" i="2"/>
  <c r="V239" i="2" s="1"/>
  <c r="Q239" i="2"/>
  <c r="X239" i="2" s="1"/>
  <c r="R239" i="2"/>
  <c r="Y239" i="2" s="1"/>
  <c r="AH227" i="2"/>
  <c r="AO227" i="2" s="1"/>
  <c r="AL227" i="2"/>
  <c r="AH228" i="2"/>
  <c r="AO228" i="2" s="1"/>
  <c r="AL228" i="2"/>
  <c r="AH229" i="2"/>
  <c r="AO229" i="2" s="1"/>
  <c r="AL229" i="2"/>
  <c r="AC230" i="2"/>
  <c r="AH230" i="2"/>
  <c r="AO230" i="2" s="1"/>
  <c r="AL230" i="2"/>
  <c r="AK232" i="2"/>
  <c r="AR232" i="2" s="1"/>
  <c r="AG232" i="2"/>
  <c r="AN232" i="2" s="1"/>
  <c r="B232" i="2"/>
  <c r="AF232" i="2"/>
  <c r="AM232" i="2" s="1"/>
  <c r="AL232" i="2"/>
  <c r="AH233" i="2"/>
  <c r="AO233" i="2" s="1"/>
  <c r="AI234" i="2"/>
  <c r="AP234" i="2" s="1"/>
  <c r="AK236" i="2"/>
  <c r="AR236" i="2" s="1"/>
  <c r="AG236" i="2"/>
  <c r="AN236" i="2" s="1"/>
  <c r="B236" i="2"/>
  <c r="AF236" i="2"/>
  <c r="AM236" i="2" s="1"/>
  <c r="AL236" i="2"/>
  <c r="AK238" i="2"/>
  <c r="AR238" i="2" s="1"/>
  <c r="AG238" i="2"/>
  <c r="AN238" i="2" s="1"/>
  <c r="AI238" i="2"/>
  <c r="AP238" i="2" s="1"/>
  <c r="B238" i="2"/>
  <c r="AH238" i="2"/>
  <c r="AO238" i="2" s="1"/>
  <c r="T239" i="2"/>
  <c r="AI240" i="2"/>
  <c r="AP240" i="2" s="1"/>
  <c r="AK240" i="2"/>
  <c r="AR240" i="2" s="1"/>
  <c r="AG240" i="2"/>
  <c r="AN240" i="2" s="1"/>
  <c r="AF240" i="2"/>
  <c r="AM240" i="2" s="1"/>
  <c r="Q241" i="2"/>
  <c r="X241" i="2" s="1"/>
  <c r="S241" i="2"/>
  <c r="Z241" i="2" s="1"/>
  <c r="O241" i="2"/>
  <c r="V241" i="2" s="1"/>
  <c r="R241" i="2"/>
  <c r="Y241" i="2" s="1"/>
  <c r="AK245" i="2"/>
  <c r="AR245" i="2" s="1"/>
  <c r="AI227" i="2"/>
  <c r="AP227" i="2" s="1"/>
  <c r="AI228" i="2"/>
  <c r="AP228" i="2" s="1"/>
  <c r="AI229" i="2"/>
  <c r="AP229" i="2" s="1"/>
  <c r="AI230" i="2"/>
  <c r="AP230" i="2" s="1"/>
  <c r="AK231" i="2"/>
  <c r="AR231" i="2" s="1"/>
  <c r="AG231" i="2"/>
  <c r="AN231" i="2" s="1"/>
  <c r="AF231" i="2"/>
  <c r="AM231" i="2" s="1"/>
  <c r="AL231" i="2"/>
  <c r="AI233" i="2"/>
  <c r="AP233" i="2" s="1"/>
  <c r="AK235" i="2"/>
  <c r="AR235" i="2" s="1"/>
  <c r="AG235" i="2"/>
  <c r="AN235" i="2" s="1"/>
  <c r="B235" i="2"/>
  <c r="AF235" i="2"/>
  <c r="AM235" i="2" s="1"/>
  <c r="AL235" i="2"/>
  <c r="AI237" i="2"/>
  <c r="AP237" i="2" s="1"/>
  <c r="AK237" i="2"/>
  <c r="AR237" i="2" s="1"/>
  <c r="AG237" i="2"/>
  <c r="AN237" i="2" s="1"/>
  <c r="B237" i="2"/>
  <c r="AF237" i="2"/>
  <c r="AM237" i="2" s="1"/>
  <c r="N239" i="2"/>
  <c r="U239" i="2" s="1"/>
  <c r="AF227" i="2"/>
  <c r="AM227" i="2" s="1"/>
  <c r="AF228" i="2"/>
  <c r="AM228" i="2" s="1"/>
  <c r="AF229" i="2"/>
  <c r="AM229" i="2" s="1"/>
  <c r="AF230" i="2"/>
  <c r="AM230" i="2" s="1"/>
  <c r="AJ233" i="2"/>
  <c r="AQ233" i="2" s="1"/>
  <c r="AK234" i="2"/>
  <c r="AR234" i="2" s="1"/>
  <c r="AG234" i="2"/>
  <c r="AN234" i="2" s="1"/>
  <c r="B234" i="2"/>
  <c r="AF234" i="2"/>
  <c r="AM234" i="2" s="1"/>
  <c r="AL234" i="2"/>
  <c r="P239" i="2"/>
  <c r="W239" i="2" s="1"/>
  <c r="AH239" i="2"/>
  <c r="AO239" i="2" s="1"/>
  <c r="AL239" i="2"/>
  <c r="P240" i="2"/>
  <c r="W240" i="2" s="1"/>
  <c r="AF241" i="2"/>
  <c r="AM241" i="2" s="1"/>
  <c r="AF242" i="2"/>
  <c r="AM242" i="2" s="1"/>
  <c r="AF243" i="2"/>
  <c r="AM243" i="2" s="1"/>
  <c r="AF244" i="2"/>
  <c r="AM244" i="2" s="1"/>
  <c r="N245" i="2"/>
  <c r="U245" i="2" s="1"/>
  <c r="R245" i="2"/>
  <c r="Y245" i="2" s="1"/>
  <c r="AI245" i="2"/>
  <c r="AP245" i="2" s="1"/>
  <c r="O245" i="2"/>
  <c r="V245" i="2" s="1"/>
  <c r="S245" i="2"/>
  <c r="Z245" i="2" s="1"/>
  <c r="AF245" i="2"/>
  <c r="AM245" i="2" s="1"/>
  <c r="AJ245" i="2"/>
  <c r="AQ245" i="2" s="1"/>
  <c r="AF239" i="2"/>
  <c r="AM239" i="2" s="1"/>
  <c r="P245" i="2"/>
  <c r="W245" i="2" s="1"/>
  <c r="AG245" i="2"/>
  <c r="AN245" i="2" s="1"/>
  <c r="I7" i="4" l="1"/>
  <c r="H25" i="5"/>
  <c r="H34" i="5"/>
  <c r="I34" i="4"/>
  <c r="H14" i="5"/>
  <c r="H28" i="5"/>
  <c r="I30" i="4"/>
  <c r="H37" i="5"/>
  <c r="H41" i="5"/>
  <c r="I36" i="4"/>
  <c r="H19" i="5"/>
  <c r="I22" i="4"/>
  <c r="I11" i="4"/>
  <c r="I28" i="4"/>
  <c r="H7" i="5"/>
  <c r="I39" i="4"/>
  <c r="I21" i="4"/>
  <c r="H24" i="5"/>
  <c r="I29" i="4"/>
  <c r="I9" i="4"/>
  <c r="H42" i="5"/>
  <c r="I27" i="4"/>
  <c r="I10" i="4"/>
  <c r="H10" i="5"/>
  <c r="I35" i="4"/>
  <c r="H26" i="5"/>
  <c r="H39" i="5"/>
  <c r="I25" i="4"/>
  <c r="H12" i="5"/>
  <c r="H27" i="5"/>
  <c r="I19" i="4"/>
  <c r="I32" i="4"/>
  <c r="H32" i="5"/>
  <c r="H20" i="5"/>
  <c r="I40" i="4"/>
  <c r="H43" i="5"/>
  <c r="I45" i="4"/>
  <c r="H11" i="5"/>
</calcChain>
</file>

<file path=xl/comments1.xml><?xml version="1.0" encoding="utf-8"?>
<comments xmlns="http://schemas.openxmlformats.org/spreadsheetml/2006/main">
  <authors>
    <author>Mery Brigeth Melguizo Baez</author>
    <author/>
    <author>Familia Saavedra</author>
  </authors>
  <commentList>
    <comment ref="H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text>
        <r>
          <rPr>
            <sz val="11"/>
            <color rgb="FF000000"/>
            <rFont val="Calibri"/>
            <family val="2"/>
          </rPr>
          <t>Implementación Cárceles para la paz nacional</t>
        </r>
      </text>
    </comment>
    <comment ref="G56" authorId="1">
      <text>
        <r>
          <rPr>
            <sz val="11"/>
            <color rgb="FF000000"/>
            <rFont val="Calibri"/>
            <family val="2"/>
          </rPr>
          <t xml:space="preserve">Que correponde a 830000 de </t>
        </r>
      </text>
    </comment>
    <comment ref="E63" authorId="1">
      <text>
        <r>
          <rPr>
            <sz val="11"/>
            <color rgb="FF000000"/>
            <rFont val="Calibri"/>
            <family val="2"/>
          </rPr>
          <t xml:space="preserve">planean en sisipec </t>
        </r>
      </text>
    </comment>
    <comment ref="D106" authorId="1">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7" authorId="2">
      <text>
        <r>
          <rPr>
            <b/>
            <sz val="9"/>
            <color indexed="81"/>
            <rFont val="Tahoma"/>
            <family val="2"/>
          </rPr>
          <t>Familia Saavedra:</t>
        </r>
        <r>
          <rPr>
            <sz val="9"/>
            <color indexed="81"/>
            <rFont val="Tahoma"/>
            <family val="2"/>
          </rPr>
          <t xml:space="preserve">
Se modifica meta de 2 a 1, teniendo encuenta la periodicidad.</t>
        </r>
      </text>
    </comment>
    <comment ref="I190" authorId="1">
      <text>
        <r>
          <rPr>
            <sz val="11"/>
            <color rgb="FF000000"/>
            <rFont val="Calibri"/>
            <family val="2"/>
          </rPr>
          <t>Que corresponde a la elaboración de un diagnostico y los compromisos del nivel directivo de la entidad con respecto a el servicio al ciudadano.</t>
        </r>
      </text>
    </comment>
    <comment ref="I215" authorId="1">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7" authorId="1">
      <text>
        <r>
          <rPr>
            <sz val="11"/>
            <color rgb="FF000000"/>
            <rFont val="Calibri"/>
            <family val="2"/>
          </rPr>
          <t>Por incumplimiento de la meta, esta se traslada para el año 2016</t>
        </r>
      </text>
    </comment>
    <comment ref="I273"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4"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7" authorId="1">
      <text>
        <r>
          <rPr>
            <sz val="11"/>
            <color rgb="FF000000"/>
            <rFont val="Calibri"/>
            <family val="2"/>
          </rPr>
          <t>Mery Brigeth Melguizo Baez:
Se ajusta nombre requerimiento OFIS 9/03/2016</t>
        </r>
      </text>
    </comment>
    <comment ref="D307" authorId="1">
      <text>
        <r>
          <rPr>
            <sz val="11"/>
            <color rgb="FF000000"/>
            <rFont val="Calibri"/>
            <family val="2"/>
          </rPr>
          <t>Mery Brigeth Melguizo Baez:
Cambia nombre requerimiento OFISI 09/03/2016</t>
        </r>
      </text>
    </comment>
  </commentList>
</comments>
</file>

<file path=xl/comments2.xml><?xml version="1.0" encoding="utf-8"?>
<comments xmlns="http://schemas.openxmlformats.org/spreadsheetml/2006/main">
  <authors>
    <author>Mery Brigeth Melguizo Baez</author>
    <author/>
    <author>Familia Saavedra</author>
  </authors>
  <commentList>
    <comment ref="H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text>
        <r>
          <rPr>
            <sz val="11"/>
            <color rgb="FF000000"/>
            <rFont val="Calibri"/>
            <family val="2"/>
          </rPr>
          <t>Implementación Cárceles para la paz nacional</t>
        </r>
      </text>
    </comment>
    <comment ref="G56" authorId="1">
      <text>
        <r>
          <rPr>
            <sz val="11"/>
            <color rgb="FF000000"/>
            <rFont val="Calibri"/>
            <family val="2"/>
          </rPr>
          <t xml:space="preserve">Que correponde a 830000 de </t>
        </r>
      </text>
    </comment>
    <comment ref="E63" authorId="1">
      <text>
        <r>
          <rPr>
            <sz val="11"/>
            <color rgb="FF000000"/>
            <rFont val="Calibri"/>
            <family val="2"/>
          </rPr>
          <t xml:space="preserve">planean en sisipec </t>
        </r>
      </text>
    </comment>
    <comment ref="D106" authorId="1">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6" authorId="2">
      <text>
        <r>
          <rPr>
            <b/>
            <sz val="9"/>
            <color indexed="81"/>
            <rFont val="Tahoma"/>
            <family val="2"/>
          </rPr>
          <t>Familia Saavedra:</t>
        </r>
        <r>
          <rPr>
            <sz val="9"/>
            <color indexed="81"/>
            <rFont val="Tahoma"/>
            <family val="2"/>
          </rPr>
          <t xml:space="preserve">
Se modifica meta de 2 a 1, teniendo encuenta la periodicidad.</t>
        </r>
      </text>
    </comment>
    <comment ref="I189" authorId="1">
      <text>
        <r>
          <rPr>
            <sz val="11"/>
            <color rgb="FF000000"/>
            <rFont val="Calibri"/>
            <family val="2"/>
          </rPr>
          <t>Que corresponde a la elaboración de un diagnostico y los compromisos del nivel directivo de la entidad con respecto a el servicio al ciudadano.</t>
        </r>
      </text>
    </comment>
    <comment ref="I214" authorId="1">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6" authorId="1">
      <text>
        <r>
          <rPr>
            <sz val="11"/>
            <color rgb="FF000000"/>
            <rFont val="Calibri"/>
            <family val="2"/>
          </rPr>
          <t>Por incumplimiento de la meta, esta se traslada para el año 2016</t>
        </r>
      </text>
    </comment>
    <comment ref="I272"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3"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6" authorId="1">
      <text>
        <r>
          <rPr>
            <sz val="11"/>
            <color rgb="FF000000"/>
            <rFont val="Calibri"/>
            <family val="2"/>
          </rPr>
          <t>Mery Brigeth Melguizo Baez:
Se ajusta nombre requerimiento OFIS 9/03/2016</t>
        </r>
      </text>
    </comment>
    <comment ref="D306" authorId="1">
      <text>
        <r>
          <rPr>
            <sz val="11"/>
            <color rgb="FF000000"/>
            <rFont val="Calibri"/>
            <family val="2"/>
          </rPr>
          <t>Mery Brigeth Melguizo Baez:
Cambia nombre requerimiento OFISI 09/03/2016</t>
        </r>
      </text>
    </comment>
  </commentList>
</comments>
</file>

<file path=xl/comments3.xml><?xml version="1.0" encoding="utf-8"?>
<comments xmlns="http://schemas.openxmlformats.org/spreadsheetml/2006/main">
  <authors>
    <author/>
    <author>Anderson Emilio Saavedra Gutierrez</author>
    <author>Familia Saavedra</author>
  </authors>
  <commentList>
    <comment ref="G56" authorId="0">
      <text>
        <r>
          <rPr>
            <sz val="11"/>
            <color rgb="FF000000"/>
            <rFont val="Calibri"/>
            <family val="2"/>
          </rPr>
          <t xml:space="preserve">Que correponde a 830000 de </t>
        </r>
      </text>
    </comment>
    <comment ref="I192" authorId="0">
      <text>
        <r>
          <rPr>
            <sz val="11"/>
            <color rgb="FF000000"/>
            <rFont val="Calibri"/>
            <family val="2"/>
          </rPr>
          <t>Que corresponde a la elaboración de un diagnostico y los compromisos del nivel directivo de la entidad con respecto a el servicio al ciudadano.</t>
        </r>
      </text>
    </comment>
    <comment ref="J202" authorId="1">
      <text>
        <r>
          <rPr>
            <b/>
            <sz val="9"/>
            <color indexed="81"/>
            <rFont val="Tahoma"/>
            <family val="2"/>
          </rPr>
          <t>Anderson Emilio Saavedra Gutierrez:</t>
        </r>
        <r>
          <rPr>
            <sz val="9"/>
            <color indexed="81"/>
            <rFont val="Tahoma"/>
            <family val="2"/>
          </rPr>
          <t xml:space="preserve">
Cambian las metas para l2017 y 2018 a cero (0)</t>
        </r>
      </text>
    </comment>
    <comment ref="K202" authorId="1">
      <text>
        <r>
          <rPr>
            <b/>
            <sz val="9"/>
            <color indexed="81"/>
            <rFont val="Tahoma"/>
            <family val="2"/>
          </rPr>
          <t>Anderson Emilio Saavedra Gutierrez:</t>
        </r>
        <r>
          <rPr>
            <sz val="9"/>
            <color indexed="81"/>
            <rFont val="Tahoma"/>
            <family val="2"/>
          </rPr>
          <t xml:space="preserve">
Cambian las metas para l2017 y 2018 a cero (0)</t>
        </r>
      </text>
    </comment>
    <comment ref="I228" authorId="2">
      <text>
        <r>
          <rPr>
            <b/>
            <sz val="9"/>
            <color indexed="81"/>
            <rFont val="Tahoma"/>
            <family val="2"/>
          </rPr>
          <t>Familia Saavedra:</t>
        </r>
        <r>
          <rPr>
            <sz val="9"/>
            <color indexed="81"/>
            <rFont val="Tahoma"/>
            <family val="2"/>
          </rPr>
          <t xml:space="preserve">
El producto no se cumplió en el 2016, por esto se traslada la meta para 2017</t>
        </r>
      </text>
    </comment>
    <comment ref="I277" author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J288" authorId="2">
      <text>
        <r>
          <rPr>
            <b/>
            <sz val="9"/>
            <color indexed="81"/>
            <rFont val="Tahoma"/>
            <family val="2"/>
          </rPr>
          <t>Familia Saavedra:</t>
        </r>
        <r>
          <rPr>
            <sz val="9"/>
            <color indexed="81"/>
            <rFont val="Tahoma"/>
            <family val="2"/>
          </rPr>
          <t xml:space="preserve">
La meta de este producto se cumplio en 2015 al 100%.</t>
        </r>
      </text>
    </comment>
  </commentList>
</comments>
</file>

<file path=xl/comments4.xml><?xml version="1.0" encoding="utf-8"?>
<comments xmlns="http://schemas.openxmlformats.org/spreadsheetml/2006/main">
  <authors>
    <author/>
  </authors>
  <commentList>
    <comment ref="C100" authorId="0">
      <text>
        <r>
          <rPr>
            <sz val="11"/>
            <color rgb="FF000000"/>
            <rFont val="Calibri"/>
            <family val="2"/>
          </rPr>
          <t>Implementación Cárceles para la paz nacional</t>
        </r>
      </text>
    </comment>
  </commentList>
</comments>
</file>

<file path=xl/sharedStrings.xml><?xml version="1.0" encoding="utf-8"?>
<sst xmlns="http://schemas.openxmlformats.org/spreadsheetml/2006/main" count="9263" uniqueCount="1110">
  <si>
    <t>MINISTERIO DEL INTERIOR</t>
  </si>
  <si>
    <t>INSTITUTO NACIONAL PENITENCIARIO Y CARCELARIO -INPEC</t>
  </si>
  <si>
    <t>PLAN ESTRATEGICO 2015-2018</t>
  </si>
  <si>
    <t>DIRECTOR GENERAL DEL INPEC BRIGADIER GENERAL JORGE LUIS RAMIREZ ARAGON</t>
  </si>
  <si>
    <t>PLAN INDICATIVO DEL DIRECCIONAMIENTO ESTRATEGICO 2015-2018"</t>
  </si>
  <si>
    <t>ESTRUCTURA</t>
  </si>
  <si>
    <t>COD</t>
  </si>
  <si>
    <t>NIVEL</t>
  </si>
  <si>
    <t>INDICADORES</t>
  </si>
  <si>
    <t>DEPENDENCIA RESPONSABLE</t>
  </si>
  <si>
    <t>PROGRAMACION FISICA Y FINANCIERA RECURSOS PROGRAMADOS FUENTES DE FINANCIACION (Millones de pesos)</t>
  </si>
  <si>
    <t>LÍNEA DE BASE 31/12/2014</t>
  </si>
  <si>
    <t>INDICADOR ESPERADO EN LA META DE PRODUCTO</t>
  </si>
  <si>
    <t>TIPO INDICADOR</t>
  </si>
  <si>
    <t>LOGRO INDICADOR</t>
  </si>
  <si>
    <t xml:space="preserve">CUMPLIMIENTO PORCENTUL </t>
  </si>
  <si>
    <t>TOTAL</t>
  </si>
  <si>
    <t>TOTAL ESTRUCTURA PLAN ESTRATEGICO INPEC</t>
  </si>
  <si>
    <t>1. FACTOR ESTRATEGICO:</t>
  </si>
  <si>
    <t>F1</t>
  </si>
  <si>
    <t>ATENCIÓN Y TRATAMIENTO PENITENCIARIO</t>
  </si>
  <si>
    <t>1.1 COMPONENTE ESTRATÉGICO</t>
  </si>
  <si>
    <t>C1</t>
  </si>
  <si>
    <t>ATENCIÓN BASICA</t>
  </si>
  <si>
    <t>1.1.1 OBJETIVO ESTRATEGICO</t>
  </si>
  <si>
    <t>O1</t>
  </si>
  <si>
    <t>Sostener la Atención Social a la PPL, que les otorgue condiciones dignas en la  Prisionalización.</t>
  </si>
  <si>
    <t>1.1.1.1 SECTOR:</t>
  </si>
  <si>
    <t>I1</t>
  </si>
  <si>
    <t>ALIMENTACIÓN</t>
  </si>
  <si>
    <t>Informes de análisis y concepto técnico de las actas de los comités de seguimiento al suministro de alimentación para la PPL.</t>
  </si>
  <si>
    <t>DIRECCIÓN DE ATENCIÓN Y TRATAMIENTO</t>
  </si>
  <si>
    <t>Número</t>
  </si>
  <si>
    <t>META DE PRODUCTO 1:</t>
  </si>
  <si>
    <t>P16</t>
  </si>
  <si>
    <t>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t>
  </si>
  <si>
    <t>META DE PRODUCTO 2:</t>
  </si>
  <si>
    <t>P179</t>
  </si>
  <si>
    <t>Estrategias para el mejoramiento  de las condiciones higiénico-sanitarias de las actividades productivas de los ERON relacionadas con alimentos, elaboradas e implementadas.</t>
  </si>
  <si>
    <t>P256</t>
  </si>
  <si>
    <t>Informes de análisis de las actas de Comité de Seguimiento al Suministro de Alimentación COSAL</t>
  </si>
  <si>
    <t>1.1.1.2 SECTOR:</t>
  </si>
  <si>
    <t>I2</t>
  </si>
  <si>
    <t>SALUD</t>
  </si>
  <si>
    <t>SUBDIRECCIÓN DE SALUD</t>
  </si>
  <si>
    <t>Porcentaje</t>
  </si>
  <si>
    <t>P89</t>
  </si>
  <si>
    <t>Seguimiento a la notificación obligatoria de los eventos de interés en salud pública por los ERON considerados como UPGD</t>
  </si>
  <si>
    <t>P198</t>
  </si>
  <si>
    <t>Jornadas Cívicas penitenciarias en salud a nivel nacional realizadas</t>
  </si>
  <si>
    <t>META DE PRODUCTO 3:</t>
  </si>
  <si>
    <t>P90</t>
  </si>
  <si>
    <t>Población Privada de la libertad a cargo del INPEC con cobertura en salud por medio del Fondo de Salud PPL 2015</t>
  </si>
  <si>
    <t>META DE PRODUCTO 4:</t>
  </si>
  <si>
    <t>P77</t>
  </si>
  <si>
    <t>Informes de seguimiento a la prestación del servicio de salud en los establecimientos de reclusión, realizados.</t>
  </si>
  <si>
    <t>META DE PRODUCTO 5:</t>
  </si>
  <si>
    <t>P180</t>
  </si>
  <si>
    <t>Manual Técnico administrativo para la prestación de los servicios de salud a la población privada de la libertad elaborado en coordinación con la USPEC</t>
  </si>
  <si>
    <t>META DE PRODUCTO 6:</t>
  </si>
  <si>
    <t>P181</t>
  </si>
  <si>
    <t>Adaptación del contexto penitenciario del SOGCS documentado</t>
  </si>
  <si>
    <t>META DE PRODUCTO 7:</t>
  </si>
  <si>
    <t>P94</t>
  </si>
  <si>
    <t>Lineamientos para seguimiento y mejoramiento continuo de las acciones, de salud pública y prevención del riesgo elaborados.</t>
  </si>
  <si>
    <t>META DE PRODUCTO 8:</t>
  </si>
  <si>
    <t>META DE PRODUCTO 10:</t>
  </si>
  <si>
    <t>P78</t>
  </si>
  <si>
    <t>Informe técnico de seguimiento a la prestación de servicios de salud realizado</t>
  </si>
  <si>
    <t>META DE PRODUCTO 11:</t>
  </si>
  <si>
    <t>P49</t>
  </si>
  <si>
    <t>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t>
  </si>
  <si>
    <t>META DE PRODUCTO 12:</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</si>
  <si>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</si>
  <si>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</si>
  <si>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META DE PRODUCTO 13:</t>
  </si>
  <si>
    <t>P87</t>
  </si>
  <si>
    <t>ERON capacitados en  prevención del consumo de sustancias psicoactivas (SPA)</t>
  </si>
  <si>
    <t>META DE PRODUCTO 14:</t>
  </si>
  <si>
    <t>P95</t>
  </si>
  <si>
    <t>Comunidad terapéutica constituida como estrategia de intervención en el Establecimiento Penitenciario de Mediana Seguridad y Carcelario de Cali</t>
  </si>
  <si>
    <t>ESTABLECIMIENTO DE RECLUSIÓN DE CALI</t>
  </si>
  <si>
    <t>META DE PRODUCTO 15:</t>
  </si>
  <si>
    <t>P257</t>
  </si>
  <si>
    <t>Lineamiento e implementación de acciones de prácticas de salubridad e higiene en la gestión del riesgo de desastres y atención de emergencias en los ERON</t>
  </si>
  <si>
    <t>1.1.1.3 SECTOR:</t>
  </si>
  <si>
    <t>I3</t>
  </si>
  <si>
    <t>ATENCIÓN PSICOSOCIAL</t>
  </si>
  <si>
    <t>SUBDIRECCIÓN DE ATENCIÓN PSICOSOCIAL</t>
  </si>
  <si>
    <t>P99</t>
  </si>
  <si>
    <t>Curso virtual  para servidores penitenciarios como un proceso de formación frente a la problemática de tentativa de suicidio y casos suicidas para internos  diseñado y realizado.</t>
  </si>
  <si>
    <t>P100</t>
  </si>
  <si>
    <t>Informes de seguimiento a los proyectos y programas tendientes a la atención psicosocial de la población de internos, elaborados.</t>
  </si>
  <si>
    <t>P101</t>
  </si>
  <si>
    <t>Lineamientos para la atención e intervención sicológica de la población reclusa en los establecimientos de reclusión, diseñados</t>
  </si>
  <si>
    <t>P102</t>
  </si>
  <si>
    <t xml:space="preserve">Convenio suscritos con  entidades externas, públicas o privadas, locales, regionales, nacionales o internacionales, para la ejecución de los programas y proyectos de atención psicosocial. </t>
  </si>
  <si>
    <t>P103</t>
  </si>
  <si>
    <t xml:space="preserve">Lineamientos que garanticen la libertad de cultos de la población privada de la libertad, diseñados </t>
  </si>
  <si>
    <t>META DE PRODUCTO 9:</t>
  </si>
  <si>
    <t>P104</t>
  </si>
  <si>
    <t>Política para la atención de población excepcional  con enfoque diferencial elaborada.</t>
  </si>
  <si>
    <t>P105</t>
  </si>
  <si>
    <t xml:space="preserve">Estrategias que fortalezcan los vínculos entre la población privada de la libertad y su familia definida </t>
  </si>
  <si>
    <t>P183</t>
  </si>
  <si>
    <t xml:space="preserve">Cuerpos de voluntariados creados para atender las necesidades de internos y sus familias </t>
  </si>
  <si>
    <t>P69</t>
  </si>
  <si>
    <t>Programa validado para mejoramiento de la convivencia y disminución de los efectos de prisionalización.</t>
  </si>
  <si>
    <t>P96</t>
  </si>
  <si>
    <t xml:space="preserve">Programa de promoción de la relación y la vinculación entre los internos, la familia y la sociedad  diseñado e implementado </t>
  </si>
  <si>
    <t>1.1.1.4 SECTOR:</t>
  </si>
  <si>
    <t>I4</t>
  </si>
  <si>
    <t>DESARROLLO ESPIRITUAL</t>
  </si>
  <si>
    <t>Porcentaje de población objetivo beneficiada con programas de desarrollo espiritual</t>
  </si>
  <si>
    <t>GRUPO DE APOYO ESPIRITUAL</t>
  </si>
  <si>
    <t>P29</t>
  </si>
  <si>
    <t>Establecimientos beneficiados con la campaña de fortalecimiento de la "UNIÓN FAMILIAR"</t>
  </si>
  <si>
    <t>P30</t>
  </si>
  <si>
    <t>Establecimientos con seguimiento realizado a los sacerdotes que desarrollaran la asistencia espiritual a raves de contratación</t>
  </si>
  <si>
    <t>P106</t>
  </si>
  <si>
    <t>Programa de asistencia espiritual y religiosa desarrollado con los funcionarios del Instituto y a los internos, velando por el respeto a la libertad de cultos y el cumplimiento de la normativa vigente.</t>
  </si>
  <si>
    <t>P76</t>
  </si>
  <si>
    <t>Sacerdotes y coordinadores de la asistencia espiritual, capacitados en el tema de paz y reconciliación</t>
  </si>
  <si>
    <t>1.1.1.5 SECTOR:</t>
  </si>
  <si>
    <t>I5</t>
  </si>
  <si>
    <t>ASISTENCIA JURIDICA</t>
  </si>
  <si>
    <t>Porcentaje de demanda atendida con asistencia jurídica</t>
  </si>
  <si>
    <t>OFICINA ASESORA JURIDICA</t>
  </si>
  <si>
    <t>ND</t>
  </si>
  <si>
    <t>P36</t>
  </si>
  <si>
    <t>Establecimientos y Regional Noroeste utilizando el modulo para crear solicitudes de traslado del SISIPEC</t>
  </si>
  <si>
    <t>GRUPO DE ASUNTOS PENITENCIARIOS</t>
  </si>
  <si>
    <t>P246</t>
  </si>
  <si>
    <t>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t>
  </si>
  <si>
    <t>P108</t>
  </si>
  <si>
    <t>Formato de registro de solicitudes atendidas de asistencia jurídica elaborado e implementado.</t>
  </si>
  <si>
    <t>1.2 COMPONENTE ESTRATÉGICO</t>
  </si>
  <si>
    <t>C2</t>
  </si>
  <si>
    <t>1.1.2 OBJETIVO ESTRATEGICO</t>
  </si>
  <si>
    <t>O2</t>
  </si>
  <si>
    <t>Brindar programas pertinentes de tratamiento penitenciario orientados a la PPL que les permita su resocialización para la vida en libertad.</t>
  </si>
  <si>
    <t>1.1.2.1 SECTOR:</t>
  </si>
  <si>
    <t>I6</t>
  </si>
  <si>
    <t>TRATAMIENTO PENITENCIARIO</t>
  </si>
  <si>
    <t xml:space="preserve">Personas que acceden a programas de tratamiento penitenciario para su resocialización (clasificados fase de tratamiento de minima y confianza) </t>
  </si>
  <si>
    <t>SUBDIRECCIÓN ATENCIÓN PSICOSOCIAL</t>
  </si>
  <si>
    <t>I42</t>
  </si>
  <si>
    <t>P109</t>
  </si>
  <si>
    <t xml:space="preserve">Seguimiento y retroalimentación trimestralmente a la clasificación en fase de tratamiento penitenciario de los ERON </t>
  </si>
  <si>
    <t>P33</t>
  </si>
  <si>
    <t>Establecimientos de reclusión del orden nacional cubiertos con programas psicosociales de Tratamiento Penitenciario implementado a los internos clasificados en fase de tratamiento</t>
  </si>
  <si>
    <t>P110</t>
  </si>
  <si>
    <t>Seguimiento y retroalimentación trimestral a la asignación a programas  ocupacionales de trabajo, estudio y enseñanza a las Regionales y ERON.</t>
  </si>
  <si>
    <t>P97</t>
  </si>
  <si>
    <t xml:space="preserve">Instrumento de Valoración Integral al Condenado -IVIC actualizado </t>
  </si>
  <si>
    <t>P98</t>
  </si>
  <si>
    <t xml:space="preserve"> Instrumento para la valoración de reincidencia diseñado e implementado</t>
  </si>
  <si>
    <t>1.2.1.1 SECTOR:</t>
  </si>
  <si>
    <t>I7</t>
  </si>
  <si>
    <t>EDUCACIÓN, DEPORTE, RECREACIÓN Y CULTURA</t>
  </si>
  <si>
    <t>Cobertura en el programa de educación</t>
  </si>
  <si>
    <t>SUBDIRECCIÓN DE EDUCACIÓN</t>
  </si>
  <si>
    <t>I8</t>
  </si>
  <si>
    <t>Porcentaje de ERON con programas de deporte, recreación y cultura planeados en SISIPEC implementados.</t>
  </si>
  <si>
    <t>P184</t>
  </si>
  <si>
    <t>Modelo educativo institucional del Instituto Penitenciario y Carcelario actualizado</t>
  </si>
  <si>
    <t>P111</t>
  </si>
  <si>
    <t>Fortalecer la ruta de coordinación entre el SENA y el INPEC para llevar a cabo la atención a la Población Privada de la Libertad, en el marco de la aprobación de un Convenio Interinstitucional entre las dos entidades.</t>
  </si>
  <si>
    <t>P112</t>
  </si>
  <si>
    <t xml:space="preserve">ERON fortalecidos con elementos  para el desarrollo del modelo educativo  </t>
  </si>
  <si>
    <t>P113</t>
  </si>
  <si>
    <t>Aumentar en 5% los cupos en el programa de educación superior, en relación con el año inmediatamente anterior,</t>
  </si>
  <si>
    <t>P32</t>
  </si>
  <si>
    <t>Establecimientos de Reclusión cubiertos con programas  de Educación formal, para el trabajo y desarrollo humano o informal de acuerdo con las necesidades y posibilidades de cada uno.</t>
  </si>
  <si>
    <t>P115</t>
  </si>
  <si>
    <t>Pruebas de estado realizadas (SABER 11, VALIDACION GENERAL Y SABER PRO)</t>
  </si>
  <si>
    <t>P116</t>
  </si>
  <si>
    <t>Convenios para el fortalecimiento de los programas de educación con diferentes entidades gestionados</t>
  </si>
  <si>
    <t>P186</t>
  </si>
  <si>
    <t xml:space="preserve">ERON dotados con elementos para recreación deportiva y cultural  </t>
  </si>
  <si>
    <t>P31</t>
  </si>
  <si>
    <t>Establecimientos de Reclusión cubiertos con programas de cultura, deporte o recreación.</t>
  </si>
  <si>
    <t>P199</t>
  </si>
  <si>
    <t>ERON con Bibliotecas en funcionamiento (espacio físico, mobiliario, equipo de computo con software, material bibliográfico actualizado y personal capacitado)</t>
  </si>
  <si>
    <t>1.2.1.2 SECTOR:</t>
  </si>
  <si>
    <t>I9</t>
  </si>
  <si>
    <t>LABORAL Y PRODUCTIVO</t>
  </si>
  <si>
    <t>SUBDIRECCIÓN DE ACTIVIDADES PRODUCTIVAS</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</si>
  <si>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</si>
  <si>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</si>
  <si>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P58</t>
  </si>
  <si>
    <t xml:space="preserve">Nuevo uniforme de vestir y calzado para las internas condenadas del país diseñado; en formas, colores y materiales apropiados al genero femenino; en cumplimiento a lo establecido en el articulo 2º de la Ley 1709 de 2014. </t>
  </si>
  <si>
    <t>P120</t>
  </si>
  <si>
    <t>Uniforme de vestir para las internas condenadas fabricados y distribuidos</t>
  </si>
  <si>
    <t>P26</t>
  </si>
  <si>
    <t xml:space="preserve">Escuela taller dirigida a la población pos penada en la regional viejo caldas como prueba piloto con apoyo de una institución de educación,, implementada </t>
  </si>
  <si>
    <t>P187</t>
  </si>
  <si>
    <t>Actividades ocupacionales del área laboral en los nuevos establecimientos (Espinal, Buga y Tuluá) implementadas</t>
  </si>
  <si>
    <t>P121</t>
  </si>
  <si>
    <t>Planes ocupacionales del área laboral revisados y analizados en los 137 ERON</t>
  </si>
  <si>
    <t>P122</t>
  </si>
  <si>
    <t>ERON que solicitan fortalecimiento en mantenimiento, reposición, compra de maquinaria y áreas locativas apoyados</t>
  </si>
  <si>
    <t>P123</t>
  </si>
  <si>
    <t xml:space="preserve">Implementación y /o mejoramiento de los puntos de venta identificados con la marca institucional Libera Colombia ®. </t>
  </si>
  <si>
    <t>P124</t>
  </si>
  <si>
    <t xml:space="preserve">Instituto participando en (2) ferias de exposición  regional, propendiendo por la comercialización de bienes y servicios elaborados por la población de internos.  </t>
  </si>
  <si>
    <t>P125</t>
  </si>
  <si>
    <t xml:space="preserve">Instituto participando en (3) ferias de carácter nacional,  donde se incluya la vinculación de las (6) regionales y eron del país. </t>
  </si>
  <si>
    <t>1.2.1.3 SECTOR:</t>
  </si>
  <si>
    <t>I10</t>
  </si>
  <si>
    <t>PAZ Y RESOCIALIZACIÓN</t>
  </si>
  <si>
    <t>Porcentaje de población beneficiada con los programas de tratamiento especial  para internos de justicia y paz (Ley 975 del 2005).</t>
  </si>
  <si>
    <t>GRUPO DE REINTEGRACIÓN</t>
  </si>
  <si>
    <t>P4</t>
  </si>
  <si>
    <t xml:space="preserve">ERON  de Justicia y Paz (nombrados como Justicia y Paz mediante  resolución)  fortalecidos con la implementación del  Modelo de Atención e Intervención Integral para los Internos de Justicia y Paz – MAIJUP. </t>
  </si>
  <si>
    <t>1.2.1.4 SECTOR:</t>
  </si>
  <si>
    <t>I11</t>
  </si>
  <si>
    <t>POSPENADOS</t>
  </si>
  <si>
    <t>Porcentaje de población beneficiada con el programa de pos penados.</t>
  </si>
  <si>
    <t>P126</t>
  </si>
  <si>
    <t>Casa Libertad creada como primer centro de atención, orientación y apoyo, en coordinación con el Minjsticia, Colsubsidio y Fundación Teatro Interno.</t>
  </si>
  <si>
    <t>P188</t>
  </si>
  <si>
    <t xml:space="preserve">Presentación de un proyecto para la caracterización y diagnóstico ocupacional de la PPL, que incluya posibilidades productivas  para pos penados </t>
  </si>
  <si>
    <t>2. FACTOR ESTRATEGICO:</t>
  </si>
  <si>
    <t>F2</t>
  </si>
  <si>
    <t xml:space="preserve">SEGURIDAD PENITENCIARIA Y CARCELARIA </t>
  </si>
  <si>
    <t>DIRECCIÓN DE CUSTODIA Y VIGILANCIA</t>
  </si>
  <si>
    <t>2.1 COMPONENTE ESTRATÉGICO</t>
  </si>
  <si>
    <t>C3</t>
  </si>
  <si>
    <t>SEGURIDAD Y CUSTODIA</t>
  </si>
  <si>
    <t>2.1.1 OBJETIVO ESTRATEGICO</t>
  </si>
  <si>
    <t>O3</t>
  </si>
  <si>
    <t>Generar condiciones permanentes de seguridad en los ERON.</t>
  </si>
  <si>
    <t>2.1.1.1 SECTOR:</t>
  </si>
  <si>
    <t>I12</t>
  </si>
  <si>
    <t xml:space="preserve">SEGURIDAD Y VIGILANCIA </t>
  </si>
  <si>
    <t>Porcentaje de ERON clasificados según Ley 1709 de 2014.</t>
  </si>
  <si>
    <t xml:space="preserve">SUBDIRECCIÓN DE SEGURIDAD Y VIGILANCIA </t>
  </si>
  <si>
    <t>I13</t>
  </si>
  <si>
    <t>Porcentaje de novedades que alteran el orden Interno y Externo de los ERON</t>
  </si>
  <si>
    <t>P1</t>
  </si>
  <si>
    <t>Proyecto de inversión formulado para implementación del CERVI</t>
  </si>
  <si>
    <t>P19</t>
  </si>
  <si>
    <t>Documento de Actividades del CEDIP proyectado y presentado a la Oficina Asesora de planeación</t>
  </si>
  <si>
    <t>P20</t>
  </si>
  <si>
    <t>Documento de Adiestramiento Canino "MERC" remitido a la Oficina Asesora de Planeación</t>
  </si>
  <si>
    <t>P247</t>
  </si>
  <si>
    <t xml:space="preserve">Seminario de reentrenamiento del método "MERC" programado en compañía de la Escuela Penitenciaria Nacional. </t>
  </si>
  <si>
    <t>P248</t>
  </si>
  <si>
    <t>Funcionarios del CCV seleccionados para realizar el V curso Técnico Laboral por competencias en Adiestramiento y Manejo Canino</t>
  </si>
  <si>
    <t>P249</t>
  </si>
  <si>
    <t xml:space="preserve">ERON con mayor vulnerabilidad de acuerdo a las amenazas de origen natural, socionatural y antrópicas, identificados </t>
  </si>
  <si>
    <t>P24</t>
  </si>
  <si>
    <t>ERON con el Servicio de Guía Canino reforzado</t>
  </si>
  <si>
    <t>P46</t>
  </si>
  <si>
    <t>Herramienta sistemática de seguimiento y  control del proceso de Seguridad, administrada por la Dirección de Custodia y Vigilancia</t>
  </si>
  <si>
    <t>P56</t>
  </si>
  <si>
    <t xml:space="preserve">Máximo de Internos Indocumentados </t>
  </si>
  <si>
    <t>P127</t>
  </si>
  <si>
    <t>Operativos de registro y control en los ERON realizados</t>
  </si>
  <si>
    <t>P128</t>
  </si>
  <si>
    <t>Hechos punibles judicializados en los ERON.</t>
  </si>
  <si>
    <t>P189</t>
  </si>
  <si>
    <t xml:space="preserve">ERON clasificados en atención a los lineamientos diseñados e implementados de acuerdo con Ley 1709 de 2014. </t>
  </si>
  <si>
    <t>P241</t>
  </si>
  <si>
    <t>Acompañamiento para la formulación de la política sectorial de Gestión de Riesgo diseñada por el Ministerio de Justicia y del Derecho.</t>
  </si>
  <si>
    <t>P258</t>
  </si>
  <si>
    <t>Dependencias del  CERVI en funcionamiento.</t>
  </si>
  <si>
    <t>P259</t>
  </si>
  <si>
    <t>ERON con funcionarios enlace con el CERVI para desarrollar actividades de vigilancia electrónica  y control a la prisión y detención domiciliaria.</t>
  </si>
  <si>
    <t>P260</t>
  </si>
  <si>
    <t xml:space="preserve">Internos con prisión y detención domiciliaria sin vigilancia electrónica, en los Establecimientos de Reclusión de la ciudad de  Bogotá ubicados e identificados o con  novedades </t>
  </si>
  <si>
    <t>2.1.1.2 SECTOR:</t>
  </si>
  <si>
    <t>I14</t>
  </si>
  <si>
    <t>CUERPO DE CUSTODIA</t>
  </si>
  <si>
    <t>SUBDIRECCIÓN CUERPO DE CUSTODIA</t>
  </si>
  <si>
    <t>P2</t>
  </si>
  <si>
    <t>ERON haciendo uso del modulo Novedad Comando -Asignación Puestos de Servicio del SISISPEC WEB</t>
  </si>
  <si>
    <t>P18</t>
  </si>
  <si>
    <t>Documento con los requerimientos para el desarrollo de la ETAPA 2 del Modulo Comando-Asignación Puestos de Servicio del SISIPEC WEB,  para llevar el control diario de la distribución del personal del CCV en cada ERON, presentado a la Oficina de Sistemas de la Información.</t>
  </si>
  <si>
    <t>Encuentro de Comandantes de Vigilancia para fortalecer el proceso de seguridad  penitenciaria y carcelaria realizado</t>
  </si>
  <si>
    <t>P130</t>
  </si>
  <si>
    <t>Encuentro de Comandantes  operativos de los Centros de Instrucción  realizado</t>
  </si>
  <si>
    <t>P131</t>
  </si>
  <si>
    <t>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t>
  </si>
  <si>
    <t>P132</t>
  </si>
  <si>
    <t xml:space="preserve">Plan piloto jornada laboral cuerpo de custodia diseñado e implementado </t>
  </si>
  <si>
    <t>P133</t>
  </si>
  <si>
    <t>Requerimiento de  selección de dragoneantes, suboficiales y oficiales del cuerpo de custodia tramitado</t>
  </si>
  <si>
    <t>P134</t>
  </si>
  <si>
    <t xml:space="preserve">Número de ERON con el personal del CCV proporcional a la cantidad de internos </t>
  </si>
  <si>
    <t>3. FACTOR ESTRATEGICO:</t>
  </si>
  <si>
    <t>F3</t>
  </si>
  <si>
    <t>TALENTO HUMANO Y FORMACIÓN PENITENCIARIA</t>
  </si>
  <si>
    <t xml:space="preserve">DIRECCIÓN ESCUELA DE FORMACIÓN / SUBDIRECCIÓN DE TALENTO HUMANO </t>
  </si>
  <si>
    <t>3.1 COMPONENTE ESTRATÉGICO</t>
  </si>
  <si>
    <t>C4</t>
  </si>
  <si>
    <t>GESTIÓN Y FORMACIÓN DEL TALENTO HUMANO</t>
  </si>
  <si>
    <t>3.1.1 OBJETIVO ESTRATEGICO</t>
  </si>
  <si>
    <t>O4</t>
  </si>
  <si>
    <t>Gestionar los programas académicos de acuerdo con los lineamientos establecidos en la legislación vigente con el fin de producir una oferta educativa pertinente y de calidad.</t>
  </si>
  <si>
    <t xml:space="preserve">DIRECCIÓN ESCUELA DE FORMACIÓN  </t>
  </si>
  <si>
    <t>3.1.1.1 SECTOR:</t>
  </si>
  <si>
    <t>I15</t>
  </si>
  <si>
    <t>FORMACIÓN Y CAPACITACIÓN PENITENCIARIA</t>
  </si>
  <si>
    <t>Número de programas técnico laborales con renovación de registro ante la secretaria de educación correspondiente</t>
  </si>
  <si>
    <t>I39</t>
  </si>
  <si>
    <t>Número de programas de profundización técnica con aprobación del Consejo académico de la EPN.</t>
  </si>
  <si>
    <t>I41</t>
  </si>
  <si>
    <t xml:space="preserve">Porcentaje de beneficiarios de programas de formación y capacitación penitenciaria </t>
  </si>
  <si>
    <t>P253</t>
  </si>
  <si>
    <t>Plan Institucional de Capacitación elaborado, aprobado, ejecutado y evaluado</t>
  </si>
  <si>
    <t>P190</t>
  </si>
  <si>
    <t xml:space="preserve">Programas Técnico Laborales con renovación de registro ante la secretaria de educación correspondiente </t>
  </si>
  <si>
    <t>P138</t>
  </si>
  <si>
    <t xml:space="preserve">Programas de profundización técnica aprobados por el Consejo Académico de la EPN. </t>
  </si>
  <si>
    <t>P12</t>
  </si>
  <si>
    <t>Aspirantes al Cuerpo de Custodia y Vigilancia formados para desempeñar el cargo de dragoneante.</t>
  </si>
  <si>
    <t>P13</t>
  </si>
  <si>
    <t>Bachilleres con instrucción para prestar el servicio militar en el INPEC</t>
  </si>
  <si>
    <t>P40</t>
  </si>
  <si>
    <t>Funcionarios del INPEC capacitados a través de la Red de Apoyo</t>
  </si>
  <si>
    <t>P41</t>
  </si>
  <si>
    <t>Funcionarios del INPEC capacitados a través de los programas de  educación informal contratados por la EPN.</t>
  </si>
  <si>
    <t>P42</t>
  </si>
  <si>
    <t>Funcionarios del INPEC capacitados mediante cursos virtuales diseñados y desarrollados por la EPN</t>
  </si>
  <si>
    <t>P48</t>
  </si>
  <si>
    <t>Piezas de comunicación con Imagen corporativa revisada y actualizada.</t>
  </si>
  <si>
    <t>P52</t>
  </si>
  <si>
    <t>Integrantes del Cuerpo de Custodia y Vigilancia formados en los diferentes campos de la seguridad penitenciaria.</t>
  </si>
  <si>
    <t>P53</t>
  </si>
  <si>
    <t>Integrantes del Cuerpo de Custodia y Vigilancia formados para desempeñar los cargos de Inspector e Inspector Jefe, en el marco de la convocatoria 305 de 2014</t>
  </si>
  <si>
    <t>P67</t>
  </si>
  <si>
    <t>Profesionales formados para desempeñar los cargos de Director y Subdirector de ERON.</t>
  </si>
  <si>
    <t>META DE PRODUCTO 16:</t>
  </si>
  <si>
    <t>P86</t>
  </si>
  <si>
    <t xml:space="preserve">Taller: "Estrategias para la buena gestión de las Relaciones Públicas y Protocolo Institucional - Sede Central" realizado y evaluado. </t>
  </si>
  <si>
    <t>GRUPO DE RELACIONES PUBLICAS Y PROTOCOLO</t>
  </si>
  <si>
    <t>3.1.1.3 SECTOR:</t>
  </si>
  <si>
    <t>I17</t>
  </si>
  <si>
    <t xml:space="preserve">REINDUCCIÓN </t>
  </si>
  <si>
    <t>Porcentaje de  servidores  penitenciarios con reinducción por cambios normativos o estructurales</t>
  </si>
  <si>
    <t>P240</t>
  </si>
  <si>
    <t>Plan de Reinducción del INPEC anualmente elaborado</t>
  </si>
  <si>
    <t>P140</t>
  </si>
  <si>
    <t>Implementación anualmente del Plan de reinducción del INPEC.</t>
  </si>
  <si>
    <t>3.1.1.4 SECTOR:</t>
  </si>
  <si>
    <t>I18</t>
  </si>
  <si>
    <t>REENTRENAMIENTO</t>
  </si>
  <si>
    <t>Porcentaje de personal objetivo del Cuerpo de Custodia y Vigilancia con reentrenamiento</t>
  </si>
  <si>
    <t>P60</t>
  </si>
  <si>
    <t>Personal del Cuerpo de Custodia y Vigilancia, Fuerzas Armadas y de Policía, actualizados y reentrenados en los campos de seguridad penitenciaria.</t>
  </si>
  <si>
    <t>P141</t>
  </si>
  <si>
    <t xml:space="preserve"> Establecimientos de reclusión con programas de reentrenamiento al Cuerpo de custodia y vigilancia</t>
  </si>
  <si>
    <t>3.1.2 OBJETIVO ESTRATEGICO</t>
  </si>
  <si>
    <t>O5</t>
  </si>
  <si>
    <t>Garantizar la gestión del Talento Humano, para que los servidores penitenciarios desarrollen de manera competente y comprometida la Nacionalidad de la Institucional.</t>
  </si>
  <si>
    <t>SUBDIRECCIÓN DE TALENTO HUMANO</t>
  </si>
  <si>
    <t>3.1.1.2 SECTOR:</t>
  </si>
  <si>
    <t>I19</t>
  </si>
  <si>
    <t xml:space="preserve">INDUCCIÓN    </t>
  </si>
  <si>
    <t>Porcentaje de servidores  penitenciarios nombrados con inducción</t>
  </si>
  <si>
    <t>P142</t>
  </si>
  <si>
    <t>Plan de Inducción del INPEC, revisado, ajustado e implementado</t>
  </si>
  <si>
    <t>3.1.1.5 SECTOR:</t>
  </si>
  <si>
    <t>I20</t>
  </si>
  <si>
    <t>ADMINISTRACIÓN DEL PERSONAL</t>
  </si>
  <si>
    <t>Porcentaje de funcionarios objeto de evaluación de desempeño con resultados en rango sobresaliente</t>
  </si>
  <si>
    <t>P3</t>
  </si>
  <si>
    <t xml:space="preserve">Gerentes Públicos de las Direcciones Regionales con roles asignados, capacitados y asesorados en el Sistema de Información y Gestión del Empleo Público (SIGEP). </t>
  </si>
  <si>
    <t>P38</t>
  </si>
  <si>
    <t>Estudio técnico de ampliación de planta de servidores públicos del INPEC (Ley 1709 de 2014 art. 35 par. 2) elaborado</t>
  </si>
  <si>
    <t>P61</t>
  </si>
  <si>
    <t>plan de  comunicaciones  del sistema  tipo de evaluación del desempeño laboral en el  INPEC monitoreado..</t>
  </si>
  <si>
    <t>P144</t>
  </si>
  <si>
    <t>Modelo de Gestión de Talento Humano diseñado e implementado</t>
  </si>
  <si>
    <t>P145</t>
  </si>
  <si>
    <t xml:space="preserve">Modelo de evaluación de  acuerdos de gestión de los Gerentes públicos del INPEC, diseñado e implementado </t>
  </si>
  <si>
    <t>P146</t>
  </si>
  <si>
    <t>Plan de vacantes elaborado</t>
  </si>
  <si>
    <t>P255</t>
  </si>
  <si>
    <t>Registro publico de carrera administrativa actualizado</t>
  </si>
  <si>
    <t>3.1.1.6 SECTOR:</t>
  </si>
  <si>
    <t>I21</t>
  </si>
  <si>
    <t>BIENESTAR E INCENTIVOS</t>
  </si>
  <si>
    <t>Porcentaje del Sistema de estímulos e Incentivos del INPEC, actualizado e implementado.</t>
  </si>
  <si>
    <t>P68</t>
  </si>
  <si>
    <t xml:space="preserve">Funcionario beneficiados con la implementación del Programa “formación de líderes INPEC” </t>
  </si>
  <si>
    <t>P71</t>
  </si>
  <si>
    <t>Porcentaje de fases del proceso para la certificación en competencias Laborales norma 2106010 de servicio al cliente de acuerdo a las políticas de la organización al personal que se encuentra vinculado a la Subdirección de Talento Humano.</t>
  </si>
  <si>
    <t>P191</t>
  </si>
  <si>
    <t>Programa de clima y cultura organizacional dirigió a los lideres dueños de proceso y grupos de trabajo diseñado e implementado.</t>
  </si>
  <si>
    <t>P147</t>
  </si>
  <si>
    <t>Porcentaje del programas de protección y servicios sociales implementado.</t>
  </si>
  <si>
    <t>P148</t>
  </si>
  <si>
    <t>Servidores penitenciarios beneficiados con incentivos pecuniarios y no pecuniarios</t>
  </si>
  <si>
    <t>P149</t>
  </si>
  <si>
    <t>Seguimiento anual a la herramienta de medición del clima laboral realizado</t>
  </si>
  <si>
    <t>P150</t>
  </si>
  <si>
    <t>Encuentro Nacional de Juegos Deportivos Penitenciarios y Carcelarios.</t>
  </si>
  <si>
    <t>P151</t>
  </si>
  <si>
    <t>Encuentros de parejas y familias de los servidores penitenciarios.</t>
  </si>
  <si>
    <t>P152</t>
  </si>
  <si>
    <t>Funcionarios beneficiados con convenio INPEC-ICETEX</t>
  </si>
  <si>
    <t>P201</t>
  </si>
  <si>
    <t>Encuentros regionales dirigidos a funcionarios próximos a cumplir requisitos de pensión de vejez.</t>
  </si>
  <si>
    <t>3.1.1.7 SECTOR:</t>
  </si>
  <si>
    <t>I22</t>
  </si>
  <si>
    <t>SEGURIDAD Y SALUD EN EL TRABAJO</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</si>
  <si>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</si>
  <si>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</si>
  <si>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</si>
  <si>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P44</t>
  </si>
  <si>
    <t xml:space="preserve">Funcionarios intervenidos con la Fase 2 del programa de salud mental en los ERON </t>
  </si>
  <si>
    <t>P175</t>
  </si>
  <si>
    <t>Sistema de gestión en Seguridad y Salud en el Trabajo formulado e implementado</t>
  </si>
  <si>
    <t>4. FACTOR ESTRATEGICO:</t>
  </si>
  <si>
    <t>F4</t>
  </si>
  <si>
    <t>GESTIÓN INSTITUCIONAL, JURIDICA Y DEFENSA</t>
  </si>
  <si>
    <t>DIRECCIÓN DE GESTIÓN CORPORATIVAOFICINA ASESORAS DE PLANEACIÓN / JURIDICA / CONTROL INTERNO DISCIPLINARIO</t>
  </si>
  <si>
    <t>4.1 COMPONENTE ESTRATÉGICO</t>
  </si>
  <si>
    <t>C5</t>
  </si>
  <si>
    <t>PLANEACIÓN Y GESTIÓN</t>
  </si>
  <si>
    <t>OFICINA ASESORA DE PLANEACIÓN / JURIDICA / CONTROL INTERNO DISCIPLINARIO</t>
  </si>
  <si>
    <t>4.1.1 OBJETIVO ESTRATEGICO</t>
  </si>
  <si>
    <t>O6</t>
  </si>
  <si>
    <t>Implementar un modelo de planeación y gestión que articule la adopción de políticas, afiance la actuación administrativa,  facilite el cumplimiento de las metas institucionales y la prestación de servicios a la comunidad.</t>
  </si>
  <si>
    <t>OFICINA ASESORA DE PLANEACIÓN</t>
  </si>
  <si>
    <t>4.1.1.1 SECTOR:</t>
  </si>
  <si>
    <t>I23</t>
  </si>
  <si>
    <t>GESTIÓN MISIONAL Y DE GOBIERNO</t>
  </si>
  <si>
    <t>Porcentaje de cumplimiento del Plan de Direccionamiento Estratégico - PDE  y Metas de Gobierno</t>
  </si>
  <si>
    <t>P177</t>
  </si>
  <si>
    <t>Plan de Direccionamiento estratégico  socializado en las  6 Regionales y 138 ERON</t>
  </si>
  <si>
    <t>P178</t>
  </si>
  <si>
    <t xml:space="preserve">Plan de Acción Institucional formulado y aprobado </t>
  </si>
  <si>
    <t>P153</t>
  </si>
  <si>
    <t>P154</t>
  </si>
  <si>
    <t>Tableros de control de los indicadores institucionales, SINERGIA diseñados</t>
  </si>
  <si>
    <t>P155</t>
  </si>
  <si>
    <t xml:space="preserve">Indicadores sectoriales, institucionales SINERGIA con seguimiento </t>
  </si>
  <si>
    <t>P47</t>
  </si>
  <si>
    <t>Herramientas de planeación formuladas y monitoreadas. (planes de Acción, Plan anticorrupción, FURAG, Modelo integrado de Planeación y Gestión, Plan Indicativo)</t>
  </si>
  <si>
    <t>P51</t>
  </si>
  <si>
    <t>Instrumentos para la operación Estadística del INPEC, adicionados e implementados.</t>
  </si>
  <si>
    <t>P242</t>
  </si>
  <si>
    <t xml:space="preserve">Plan Estratégico de Seguridad Vial elaborado </t>
  </si>
  <si>
    <t>I25</t>
  </si>
  <si>
    <t>TRANSPARENCIA, PARTICIPACION Y SERVICIO AL CIUDADANO</t>
  </si>
  <si>
    <t>Porcentaje del Índice de Transparencia Nacional</t>
  </si>
  <si>
    <t>P156</t>
  </si>
  <si>
    <t>Plan Anticorrupción y de Atención al Ciudadano Institucional elaborado y publicado en la WEB</t>
  </si>
  <si>
    <t>P251</t>
  </si>
  <si>
    <t>Mapa de riesgo de corrupción estructurado, divulgado, monitoreado y revisado</t>
  </si>
  <si>
    <t>P37</t>
  </si>
  <si>
    <t xml:space="preserve">Estrategias para soportar la Transparencia, participación y servicio al Ciudadano presentadas </t>
  </si>
  <si>
    <t>P157</t>
  </si>
  <si>
    <t>Estrategia Gobierno en Línea implementada</t>
  </si>
  <si>
    <t>P158</t>
  </si>
  <si>
    <t>Celebración Día de la Transparencia.</t>
  </si>
  <si>
    <t>DIRECCIÓN DE GESTIÓN CORPORATIVA</t>
  </si>
  <si>
    <t>P159</t>
  </si>
  <si>
    <t>Ejercicio de rendición de cuentas realizado</t>
  </si>
  <si>
    <t>P254</t>
  </si>
  <si>
    <t>Política Institucional de servicio al ciudadano de acuerdo al Programa Nacional del Servicio Nacional, elaborada e implementada al 2018.</t>
  </si>
  <si>
    <t>GRUPO DE ATENCIÓN AL CIUDADANO</t>
  </si>
  <si>
    <t>P23</t>
  </si>
  <si>
    <t>Encuesta de satisfacción del servicio al ciudadano a las 6 regionales y 10 establecimientos de reclusión por regional y sede central realizada, analizada y presentada</t>
  </si>
  <si>
    <t>P10</t>
  </si>
  <si>
    <t xml:space="preserve">Aplicativo de quejas web evaluado en su uso. </t>
  </si>
  <si>
    <t>P22</t>
  </si>
  <si>
    <t>ERON dotados con elementos de Oficina del servicio al ciudadano</t>
  </si>
  <si>
    <t>P202</t>
  </si>
  <si>
    <t xml:space="preserve"> Sistema integrado de peticiones, quejas, reclamos y denuncias del INPEC estructurado y desarrollado</t>
  </si>
  <si>
    <t>P203</t>
  </si>
  <si>
    <t>Ventanilla de información de interés público creada en nivel nacional y  los ERON.</t>
  </si>
  <si>
    <t>P204</t>
  </si>
  <si>
    <t>Mecanismos de participación ciudadana ejecutados</t>
  </si>
  <si>
    <t>P205</t>
  </si>
  <si>
    <t>Ferias de Atención al ciudadano realizadas</t>
  </si>
  <si>
    <t>P55</t>
  </si>
  <si>
    <t>Manual de Protocolo Institucional INPEC presentado</t>
  </si>
  <si>
    <t>P14</t>
  </si>
  <si>
    <t>Campaña institucional de sensibilización "YO CREO EN MI, YO CREO EN EL INPEC", realizada</t>
  </si>
  <si>
    <t>P75</t>
  </si>
  <si>
    <t>Riesgos identificados a través de auditorías internas y autoevaluación.</t>
  </si>
  <si>
    <t xml:space="preserve">OFICINA DE CONTROL INTERNO   </t>
  </si>
  <si>
    <t>P59</t>
  </si>
  <si>
    <t>Percepción de la imagen positiva de la Oficina de Control Interno incrementada en el Nivel Central.</t>
  </si>
  <si>
    <t>P245</t>
  </si>
  <si>
    <t xml:space="preserve">Sistema de Control Interno Evaluado </t>
  </si>
  <si>
    <t>P252</t>
  </si>
  <si>
    <t>Información Institucional actualizada y disponible a traves de medios fisicos y electrónicos de acuerdo al articulo  9 de la ley 1712 de 2014</t>
  </si>
  <si>
    <t xml:space="preserve">OFICINA DE SISTEMAS DE INFORMACIÓN </t>
  </si>
  <si>
    <t>4.1.1.3 SECTOR:</t>
  </si>
  <si>
    <t>I26</t>
  </si>
  <si>
    <t>EFICIENCIA ADMINISTRATIVA</t>
  </si>
  <si>
    <t>Porcentaje de avance de Implementación del SGI en el  INPEC</t>
  </si>
  <si>
    <t>P206</t>
  </si>
  <si>
    <t>Sistema de Gestión de la Calidad Nivel Nacional  implementado y en mantenimiento</t>
  </si>
  <si>
    <t>P81</t>
  </si>
  <si>
    <t>SGI actualizado acorde con las necesidades identificadas</t>
  </si>
  <si>
    <t>P63</t>
  </si>
  <si>
    <t>Políticas elaboradas y aprobadas</t>
  </si>
  <si>
    <t>P5</t>
  </si>
  <si>
    <t>Sistema de Gestión de Calidad basado en las Normas NTC 5555 y 5581 diseñado y  documentado</t>
  </si>
  <si>
    <t>P45</t>
  </si>
  <si>
    <t>Funcionarios responsables del proceso de contratación de ERON cubiertos con socialización de los procedimientos que se deben aplicar en los procesos de contratación.</t>
  </si>
  <si>
    <t>P72</t>
  </si>
  <si>
    <t>Proyecto de inversión ¨implementación del programa integrado de gestión documental en el INPEC a nivel nacional¨ ejecutado</t>
  </si>
  <si>
    <t>P207</t>
  </si>
  <si>
    <t xml:space="preserve">Política institucional de cero papel para el INPEC elaborada e implementada </t>
  </si>
  <si>
    <t>P209</t>
  </si>
  <si>
    <t xml:space="preserve">Formularios para descarga del sistema Humano  elaborados </t>
  </si>
  <si>
    <t>P210</t>
  </si>
  <si>
    <t>Programa  Integrado de Gestión Documental  Institucional formulado e implementado</t>
  </si>
  <si>
    <t>P211</t>
  </si>
  <si>
    <t>Manual de Manejo de archivos del INPEC, elaborado y aprobado</t>
  </si>
  <si>
    <t>P250</t>
  </si>
  <si>
    <t>Fases de la política de racionalización de tramites (identificación, priorización y raciomalización de tramites) implementadas</t>
  </si>
  <si>
    <t>P212</t>
  </si>
  <si>
    <t xml:space="preserve">MECI actualizado </t>
  </si>
  <si>
    <t>META DE PRODUCTO 17:</t>
  </si>
  <si>
    <t>P213</t>
  </si>
  <si>
    <t>Software adquirido para el manejo de las comunicaciones oficiales recibidas (externas e internas) que permita la organización y el control - GESDOC</t>
  </si>
  <si>
    <t>P9</t>
  </si>
  <si>
    <t>Alianzas estratégicas gestionadas</t>
  </si>
  <si>
    <t>GRUPO DE RELACIONES INTERNACIONALES</t>
  </si>
  <si>
    <t>4.1.1.4 SECTOR:</t>
  </si>
  <si>
    <t>I27</t>
  </si>
  <si>
    <t>GESTIÓN FINANCIERA</t>
  </si>
  <si>
    <t>Porcentaje  de Ejecución Presupuestal</t>
  </si>
  <si>
    <t>I28</t>
  </si>
  <si>
    <t>Porcentaje de Ejecución del  PAC programado</t>
  </si>
  <si>
    <t>P215</t>
  </si>
  <si>
    <t>Programación y seguimiento a la Ejecución Presupuestal realizada</t>
  </si>
  <si>
    <t>P216</t>
  </si>
  <si>
    <t>Proyectos de Inversión formulados y con seguimiento</t>
  </si>
  <si>
    <t>P217</t>
  </si>
  <si>
    <t>Plan Anual de Adquisiciones (PAA) elaborado y publicado en la pagina web</t>
  </si>
  <si>
    <t>P50</t>
  </si>
  <si>
    <t xml:space="preserve">Instrumentos de ejecución presupuestal formulados y  monitoreados </t>
  </si>
  <si>
    <t>P214</t>
  </si>
  <si>
    <t>Programa Anual Mensual izado de Caja - PAC elaborado</t>
  </si>
  <si>
    <t>P218</t>
  </si>
  <si>
    <t>Manual  Contable para el INPEC elaborado y aprobado.</t>
  </si>
  <si>
    <t>P83</t>
  </si>
  <si>
    <t>Sistema de Control Interno Contable del INPEC, realizado e implementado</t>
  </si>
  <si>
    <t>4.1.5 OBJETIVO ESTRATEGICO</t>
  </si>
  <si>
    <t>O7</t>
  </si>
  <si>
    <t xml:space="preserve">Realizar asesoría jurídica y orientar las políticas a nivel nacional sobre la aplicación de normas jurídicas para la defensa judicial y directrices normativas del Inpec. </t>
  </si>
  <si>
    <t>OFICINA ASESORA JURIDICA / OFICINA CONTROL INTERNO DISCIPLINARIO</t>
  </si>
  <si>
    <t>4.1.1.5 SECTOR:</t>
  </si>
  <si>
    <t>I29</t>
  </si>
  <si>
    <t>JURIDICA Y DEFENSA</t>
  </si>
  <si>
    <t xml:space="preserve">Porcentaje pagos sentencias judiciales solicitadas </t>
  </si>
  <si>
    <t>I30</t>
  </si>
  <si>
    <t>Porcentaje de procesos disciplinarios resueltos</t>
  </si>
  <si>
    <t>OFICINA DE CONTROL INTERNO DISCIPLINARIO</t>
  </si>
  <si>
    <t>P84</t>
  </si>
  <si>
    <t>Solicitudes de conciliación prejudicial y/o judicial estudiadas y presentadas al comité</t>
  </si>
  <si>
    <t>P192</t>
  </si>
  <si>
    <t xml:space="preserve">Demandas judiciales registradas en el aplicativo EKOGUI según requerimientos  impartidos por el Ministerio de Justicia y del Derecho </t>
  </si>
  <si>
    <t>P39</t>
  </si>
  <si>
    <t>Fallos de segunda instancia dentro de los procesos disciplinarios que se surten en contra de los funcionarios públicos, proyectados y presentados</t>
  </si>
  <si>
    <t>P219</t>
  </si>
  <si>
    <t>Acciones de Tutela notificadas y contestadas.</t>
  </si>
  <si>
    <t>P139</t>
  </si>
  <si>
    <t xml:space="preserve">Conceptos jurídicos en materia de régimen penitenciario y carcelario, administrativo y legal. solicitados y resueltos </t>
  </si>
  <si>
    <t>P221</t>
  </si>
  <si>
    <t>Procesos de jurisdicción coactiva gestionados de las vigencias  2005-2015</t>
  </si>
  <si>
    <t>P223</t>
  </si>
  <si>
    <t>Normas jurídicas  relacionada con la legislación Nacional  vigentes del periodo 1992-2015 compiladas.</t>
  </si>
  <si>
    <t>P93</t>
  </si>
  <si>
    <t xml:space="preserve">Mesas de trabajo para evaluar el avance y las complejidades presentadas en el estudio de los procesos disciplinarios, realizadas mensualmente </t>
  </si>
  <si>
    <t>P88</t>
  </si>
  <si>
    <t>Base de datos de los procesos disciplinarios en segunda instancia que alerte sobre los vencimientos de los tiempos para resolver, crear y actualizada</t>
  </si>
  <si>
    <t>P65</t>
  </si>
  <si>
    <t>Procesos con hechos 2010 finalizados</t>
  </si>
  <si>
    <t>P66</t>
  </si>
  <si>
    <t>Procesos con hechos 2011 finalizados</t>
  </si>
  <si>
    <t>P224</t>
  </si>
  <si>
    <t xml:space="preserve">Quejas e informes radicados a la oficina de control interno disciplinario, tramitadas en un término máximo de 30 días </t>
  </si>
  <si>
    <t>P222</t>
  </si>
  <si>
    <t>Proyectos de acuerdo y resoluciones sobre  las funciones del instituto con control de legalidad</t>
  </si>
  <si>
    <t>P28</t>
  </si>
  <si>
    <t>Establecimientos de Reclusión con cobertura ampliada en el nivel de atención e intervención de las conductas reiterativas (Ausentismo laboral, ingreso de elementos prohibidos y vulneración a los Derechos Humanos)</t>
  </si>
  <si>
    <t>P193</t>
  </si>
  <si>
    <t>Plan Nacional de Prevención integral para los funcionarios del Instituto Nacional Penitenciario y Carcelario INPEC implementado.</t>
  </si>
  <si>
    <t>P185</t>
  </si>
  <si>
    <t>Proceso de identificación, medición y control de riesgos jurídicos del Instituto elaborado</t>
  </si>
  <si>
    <t>P200</t>
  </si>
  <si>
    <t>Información reportada en el SIID depurada en su totalidad</t>
  </si>
  <si>
    <t>P220</t>
  </si>
  <si>
    <t xml:space="preserve">Acciones de tutela notificadas, registradas en el aplicativo SIJUR y contestadas  </t>
  </si>
  <si>
    <t>5. EJE TRANSVERSAL:</t>
  </si>
  <si>
    <t>F5</t>
  </si>
  <si>
    <t>PROMOCIÓN DE LOS DERECHOS HUMANOS</t>
  </si>
  <si>
    <t>GRUPO DE DERECHOS HUMANOS</t>
  </si>
  <si>
    <t>5.1 COMPONENTE ESTRATEGICO</t>
  </si>
  <si>
    <t>C6</t>
  </si>
  <si>
    <t>DERECHOS HUMANOS</t>
  </si>
  <si>
    <t>5.1.1 OBJETIVO ESTRATEGICO</t>
  </si>
  <si>
    <t>O8</t>
  </si>
  <si>
    <t xml:space="preserve">Contribuir a la protección y el fomento de los derechos humanos de la población privada de la libertad en la prestación de los servicios penitenciarios y carcelarios. </t>
  </si>
  <si>
    <t>5.1.1.1 CLASIFICADOR:</t>
  </si>
  <si>
    <t>I31</t>
  </si>
  <si>
    <t>Número de herramientas  realizadas para la Promoción de los Derechos Humanos</t>
  </si>
  <si>
    <t>P226</t>
  </si>
  <si>
    <t xml:space="preserve">Estrategia de comunicación para la Promoción de los Derechos Humanos realizada </t>
  </si>
  <si>
    <t>P227</t>
  </si>
  <si>
    <t>P228</t>
  </si>
  <si>
    <t>Vídeo sobre Derechos Humanos diseñado, elaborado y difundido</t>
  </si>
  <si>
    <t>P229</t>
  </si>
  <si>
    <t>Diplomado en Derechos Humanos en el Sistema Penitenciario diseñado</t>
  </si>
  <si>
    <t>P35</t>
  </si>
  <si>
    <t>Establecimientos sensibilizados en el tema de Derechos Humanos</t>
  </si>
  <si>
    <t>5.1.1.2 CLASIFICADOR:</t>
  </si>
  <si>
    <t>I32</t>
  </si>
  <si>
    <t>RESPETO DE LOS DH CON ENFOQUE DIFERENCIAL</t>
  </si>
  <si>
    <t>Número de Actividades realizadas con enfoque diferencial</t>
  </si>
  <si>
    <t>P230</t>
  </si>
  <si>
    <t>Sensibilización mensual sobre algunas de las poblaciones excepcionales (grupos étnicos, tercera edad,  extranjeros, mujeres lactantes y gestantes, personas con capacidad limitada) realizada</t>
  </si>
  <si>
    <t>P231</t>
  </si>
  <si>
    <t>Cápsula informativa trimestral sobre la normatividad de algunas de las poblaciones excepcionales diseñada, elaborada y difundida</t>
  </si>
  <si>
    <t>P232</t>
  </si>
  <si>
    <t>Lineamiento sobre algunas de las poblaciones excepcionales diseñada, elaborada y difundida</t>
  </si>
  <si>
    <t>5.1.1.3 CLASIFICADOR:</t>
  </si>
  <si>
    <t>I40</t>
  </si>
  <si>
    <t>GESTIÓN INSTITUCIONAL DE DERECHOS HUMANOS</t>
  </si>
  <si>
    <t>Número de Acciones de Gestión realizadas en Derechos Humanos</t>
  </si>
  <si>
    <t>P233</t>
  </si>
  <si>
    <t>Coordinaciones interinstitucionales en materia de Derechos Humanos realizadas</t>
  </si>
  <si>
    <t>P234</t>
  </si>
  <si>
    <t xml:space="preserve">Política Institucional  de Derechos Humanos actualizada </t>
  </si>
  <si>
    <t>P235</t>
  </si>
  <si>
    <t>Informe de seguimiento sobre los casos internacionales de los cuales se tenga conocimiento, realizado</t>
  </si>
  <si>
    <t>P17</t>
  </si>
  <si>
    <t>Diagnósticos regionales sobre la situación actual de DDHH realizados</t>
  </si>
  <si>
    <t>6. EJE TRANSVERSAL:</t>
  </si>
  <si>
    <t>F6</t>
  </si>
  <si>
    <t>SISTEMA INTEGRAL DE INFORMACIÓN Y COMUNICACIÓN</t>
  </si>
  <si>
    <t>OFICINA DE SISTEMAS DE INFORMACIÓN Y OFICINA ASESORA DE COMUNICACIONES</t>
  </si>
  <si>
    <t>6.1 COMPONENTE ESTRATEGICO</t>
  </si>
  <si>
    <t>C7</t>
  </si>
  <si>
    <t>INFORMACIÓN Y COMUNICACIÓN</t>
  </si>
  <si>
    <t>6.1.1 OBJETIVO ESTRATEGICO</t>
  </si>
  <si>
    <t>O9</t>
  </si>
  <si>
    <t>Administrar, promover el uso y apropiación de las tecnologías de la información y las comunicaciones como soporte de la gestión administrativa del sistema penitenciario y carcelario.</t>
  </si>
  <si>
    <t>6.1.1.1 CLASIFICADOR:</t>
  </si>
  <si>
    <t>I34</t>
  </si>
  <si>
    <t>DESARROLLO TECNOLOGICO</t>
  </si>
  <si>
    <t>I33</t>
  </si>
  <si>
    <t>Porcentaje de ERON con sistemas de bloqueadores de señal</t>
  </si>
  <si>
    <t>I16</t>
  </si>
  <si>
    <t>P236</t>
  </si>
  <si>
    <t>Sistema de Gestión de Seguridad de la Información SGSI, implementado</t>
  </si>
  <si>
    <t>P79</t>
  </si>
  <si>
    <t>Servicio de servidor de archivos para copia de archivos de usuario dentro del modelo de seguridad de la información implementado</t>
  </si>
  <si>
    <t>P62</t>
  </si>
  <si>
    <t>P6</t>
  </si>
  <si>
    <t>Tableros de control estadístico con la información de los internos en SISIPEC</t>
  </si>
  <si>
    <t>P25</t>
  </si>
  <si>
    <t>Búsqueda de estrategias para la implementación del servicio de telefonía fija para internos, con bloqueo y/o inhibición de señales de comunicación móvil no autorizadas al interior de los ERON</t>
  </si>
  <si>
    <t>P143</t>
  </si>
  <si>
    <t>ERON con sistemas bloqueadores de señal implementados</t>
  </si>
  <si>
    <t>P82</t>
  </si>
  <si>
    <t>Sistema AFIS solución biométrica actualizado</t>
  </si>
  <si>
    <t>P57</t>
  </si>
  <si>
    <t>Migración Firewall - Actualizado</t>
  </si>
  <si>
    <t>P73</t>
  </si>
  <si>
    <t>Formulación del Proyecto de inversión para el fortalecimiento del programa de audiencias virtuales en coordinación con el Consejo Superior de la Judicatura</t>
  </si>
  <si>
    <t>P194</t>
  </si>
  <si>
    <t>Proyecto de inversión para el fortalecimiento del programa de audiencias virtuales en coordinación con el Consejo Superior de la Judicatura ejecutado</t>
  </si>
  <si>
    <t>P70</t>
  </si>
  <si>
    <t>Proyecto de Dominio único para el INPEC elaborado.</t>
  </si>
  <si>
    <t>P237</t>
  </si>
  <si>
    <t>Migración a nuevos servidores base de datos y software de producción SISIPEC realizada</t>
  </si>
  <si>
    <t>P239</t>
  </si>
  <si>
    <t>Soporte y desarrollo de nuevas funcionalidades de aplicativos de apoyo SIORD, SIJUR, QUEJAS WEB., realizado</t>
  </si>
  <si>
    <t>P195</t>
  </si>
  <si>
    <t xml:space="preserve">Protocolo de Internet IPv6 elaborado </t>
  </si>
  <si>
    <t>P34</t>
  </si>
  <si>
    <t>P238</t>
  </si>
  <si>
    <t>Herramienta GESDOC a nivel Nacional, implementadas.</t>
  </si>
  <si>
    <t>P85</t>
  </si>
  <si>
    <t>6.1.1.2 CLASIFICADOR:</t>
  </si>
  <si>
    <t>I37</t>
  </si>
  <si>
    <t>COMUNICACIONES</t>
  </si>
  <si>
    <t>Porcentaje de acciones de la Política de Comunicaciones cumplidas.</t>
  </si>
  <si>
    <t>OFICINA ASESORA DE COMUNICACIONES</t>
  </si>
  <si>
    <t>P160</t>
  </si>
  <si>
    <t>Solicitudes de los diferentes medios de comunicación para el desarrollo de sus actividades periodísticas con la población de internos tramitadas</t>
  </si>
  <si>
    <t>P161</t>
  </si>
  <si>
    <t xml:space="preserve">Mensaje mensual en los medios de comunicación por medio de estrategias de comunicación sobre la gestión institucional emitido </t>
  </si>
  <si>
    <t>P162</t>
  </si>
  <si>
    <t>Herramientas de comunicación dentro del marco de las políticas de Gobierno en Línea. (Notas Web, Boletines de Prensa, Notinpec), implementadas</t>
  </si>
  <si>
    <t>P163</t>
  </si>
  <si>
    <t>Campañas institucionales con el fin de mejorar la cultura y el clima organizacional realizadas</t>
  </si>
  <si>
    <t>P164</t>
  </si>
  <si>
    <t xml:space="preserve">  Política de comunicación institucional realizar, publicada y divulgada</t>
  </si>
  <si>
    <t>P165</t>
  </si>
  <si>
    <t>Acciones que permitan conocer la efectividad de los canales de comunicación (Raiting, Notas positivas publicadas y Boletines Internos, Notinpec) realizadas</t>
  </si>
  <si>
    <t>P166</t>
  </si>
  <si>
    <t xml:space="preserve">Esquema de publicación adoptado y difundido </t>
  </si>
  <si>
    <t>P167</t>
  </si>
  <si>
    <t>Revista institucional en los Establecimientos Carcelarios a nivel nacional, fortalecida.</t>
  </si>
  <si>
    <t>P168</t>
  </si>
  <si>
    <t>Manual de Comunicación de Crisis elaborado y aprobado</t>
  </si>
  <si>
    <t>P169</t>
  </si>
  <si>
    <t>Videos Institucionales elaborados y editados.</t>
  </si>
  <si>
    <t>P170</t>
  </si>
  <si>
    <t>Cartilla del Interno diseñada, aprobada e impresa.</t>
  </si>
  <si>
    <t>P15</t>
  </si>
  <si>
    <t>Centro de monitoreo de medios creado con equipos de última tecnología que facilite el seguimiento a las noticias que conciernen al Instituto.</t>
  </si>
  <si>
    <t>P21</t>
  </si>
  <si>
    <t>Equipos de última tecnología dotados  para el desarrollo de las funciones propias de la oficina asesora de Comunicaciones</t>
  </si>
  <si>
    <t>P54</t>
  </si>
  <si>
    <t xml:space="preserve">Lineamientos y diseño establecidos para la implementación del muro informativo en los pabellones de cada uno de los ERON del país, con el fin de que los internos tengan acceso a la información institucional, nacional e internacional. </t>
  </si>
  <si>
    <t>P243</t>
  </si>
  <si>
    <t xml:space="preserve">Requerimientos asociados a eventos y/o logistica que conlleven a mejorar la percepción de la comunidad y la potenciaolización de la imagen de la entidad ante los grupos de interés, atendidos.  </t>
  </si>
  <si>
    <t>6.1.1.3 CLASIFICADOR:</t>
  </si>
  <si>
    <t>I38</t>
  </si>
  <si>
    <t>SISIPEC</t>
  </si>
  <si>
    <t>Porcentaje de Implementación de la estrategia de interoperabilidad de los sistemas de información de las entidades del sector justicia.</t>
  </si>
  <si>
    <t>I35</t>
  </si>
  <si>
    <t>I36</t>
  </si>
  <si>
    <t>P171</t>
  </si>
  <si>
    <t>Estrategia de interoperabilidad entre los sistemas de información de las entidades del sector justicia, diseñada e implementada.</t>
  </si>
  <si>
    <t>P174</t>
  </si>
  <si>
    <t xml:space="preserve">Suscribir Convenio entre el INPEC y el Min-Defensa para lograr la conectividad y el soporte técnico al aplicativo SISIPEC web de los establecimientos de reclusión especiales para miembros de la fuerza pública </t>
  </si>
  <si>
    <t>P80</t>
  </si>
  <si>
    <t>Servicio de WEB service desarrollado</t>
  </si>
  <si>
    <t>P11</t>
  </si>
  <si>
    <t>Aplicativo proyectos productivos - fase I desarrollado</t>
  </si>
  <si>
    <t>P27</t>
  </si>
  <si>
    <t>Establecimientos (Bogotá)  con modulo no dinero implantados</t>
  </si>
  <si>
    <t>P173</t>
  </si>
  <si>
    <t>Integración del Sistema Biométrico con Visitel del personal visitante registrado en los ERON</t>
  </si>
  <si>
    <t>P172</t>
  </si>
  <si>
    <t xml:space="preserve">Promover el uso adecuado del Sistema de Información Penitenciaria y Carcelaria SISIPEC </t>
  </si>
  <si>
    <t>Módulo de salud en el Sistema de Información Penitenciaria y Carcelaria SISIPEC, desarrollado</t>
  </si>
  <si>
    <t>TOTAL DE METAS PDE</t>
  </si>
  <si>
    <t>Cod. Factor</t>
  </si>
  <si>
    <t>1. FACTOR</t>
  </si>
  <si>
    <t>Cód. Objetivo</t>
  </si>
  <si>
    <t>Cod. Sector</t>
  </si>
  <si>
    <t xml:space="preserve">PLAN DEL INDICADOR </t>
  </si>
  <si>
    <t>Cód. Indicador</t>
  </si>
  <si>
    <t>1.1.1.1.1. INDICADOR RESULTADO</t>
  </si>
  <si>
    <t>Línea Base</t>
  </si>
  <si>
    <t>Total</t>
  </si>
  <si>
    <t>tipo</t>
  </si>
  <si>
    <t>COD PRODUCTO</t>
  </si>
  <si>
    <t>PRODUCTOS</t>
  </si>
  <si>
    <t>Direccion</t>
  </si>
  <si>
    <t>Subdireccion</t>
  </si>
  <si>
    <t>SIGLA PA</t>
  </si>
  <si>
    <t>Total Cuatrienio</t>
  </si>
  <si>
    <t>Unidad de Medida</t>
  </si>
  <si>
    <t xml:space="preserve">LOGRO </t>
  </si>
  <si>
    <t xml:space="preserve">CUMPLIMIENTO </t>
  </si>
  <si>
    <t>S6</t>
  </si>
  <si>
    <t xml:space="preserve">Plan de Acción </t>
  </si>
  <si>
    <t>DIRAT</t>
  </si>
  <si>
    <t>#REF!</t>
  </si>
  <si>
    <t>S10</t>
  </si>
  <si>
    <t>Plan Estratégico</t>
  </si>
  <si>
    <t>META DE PRODUCTO 18:</t>
  </si>
  <si>
    <t>META DE PRODUCTO 19:</t>
  </si>
  <si>
    <t>META DE PRODUCTO 20:</t>
  </si>
  <si>
    <t>META DE PRODUCTO 21:</t>
  </si>
  <si>
    <t>REGIONAL - CALI</t>
  </si>
  <si>
    <t>S5</t>
  </si>
  <si>
    <t>NA</t>
  </si>
  <si>
    <t>S8</t>
  </si>
  <si>
    <t>S9</t>
  </si>
  <si>
    <t>GAPOE</t>
  </si>
  <si>
    <t>S7</t>
  </si>
  <si>
    <t>GASUP</t>
  </si>
  <si>
    <t>OFAJU</t>
  </si>
  <si>
    <t>S1</t>
  </si>
  <si>
    <t>S2</t>
  </si>
  <si>
    <t>S3</t>
  </si>
  <si>
    <t>S4</t>
  </si>
  <si>
    <t>S20</t>
  </si>
  <si>
    <t>DICUV</t>
  </si>
  <si>
    <t>META DE PRODUCTO 10</t>
  </si>
  <si>
    <t>S19</t>
  </si>
  <si>
    <t>DIRES</t>
  </si>
  <si>
    <t>S26</t>
  </si>
  <si>
    <t xml:space="preserve">Plan Indicativo </t>
  </si>
  <si>
    <t>GREPU</t>
  </si>
  <si>
    <t>S29</t>
  </si>
  <si>
    <t>S28</t>
  </si>
  <si>
    <t>S27</t>
  </si>
  <si>
    <t>SUTAH</t>
  </si>
  <si>
    <t>S24</t>
  </si>
  <si>
    <t>GRUPO BIENESTAR LABORAL</t>
  </si>
  <si>
    <t>S25</t>
  </si>
  <si>
    <t>S30</t>
  </si>
  <si>
    <t>S13</t>
  </si>
  <si>
    <t>OFPLA</t>
  </si>
  <si>
    <t>S14</t>
  </si>
  <si>
    <t>DIGEC</t>
  </si>
  <si>
    <t>GATEC</t>
  </si>
  <si>
    <t>OFICI</t>
  </si>
  <si>
    <t>OFISI</t>
  </si>
  <si>
    <t>S11</t>
  </si>
  <si>
    <t>GRUPO DE GESTIÓN DOCUMENTAL</t>
  </si>
  <si>
    <t>GRUPO DE NOMINA</t>
  </si>
  <si>
    <t>GRURI</t>
  </si>
  <si>
    <t>S12</t>
  </si>
  <si>
    <t>S15</t>
  </si>
  <si>
    <t>OFIDI</t>
  </si>
  <si>
    <t>S17</t>
  </si>
  <si>
    <t>GODHU</t>
  </si>
  <si>
    <t>S18</t>
  </si>
  <si>
    <t>S16</t>
  </si>
  <si>
    <t>S22</t>
  </si>
  <si>
    <t>S21</t>
  </si>
  <si>
    <t>OFICO</t>
  </si>
  <si>
    <t>S23</t>
  </si>
  <si>
    <t>p197</t>
  </si>
  <si>
    <t>Meta 2015</t>
  </si>
  <si>
    <t>Logro 2015</t>
  </si>
  <si>
    <t xml:space="preserve">Cumplimiento </t>
  </si>
  <si>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</si>
  <si>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t>
    </r>
  </si>
  <si>
    <r>
      <t xml:space="preserve">Rentabilidad de las Actividades Productivas que funcionan bajo la modalidad de Administración directa Acuerdo 0010 - 2004 </t>
    </r>
    <r>
      <rPr>
        <b/>
        <sz val="11"/>
        <color rgb="FFFF0000"/>
        <rFont val="Calibri"/>
        <family val="2"/>
      </rPr>
      <t>ESTE INDICADOR LE PROPONEN EL CAMBIO DE NOMBRE POR  Porcentaje de Población privada de la libertad que redime pena por trabajo</t>
    </r>
  </si>
  <si>
    <t>90.096 internos vinculados a programas  ocupacionales de trabajo, estudio y enseñanza de 121.318  Internos objetivo de los programas ocupacionales de trabajo, estudio y enseñanza al finalizar el año 2015.</t>
  </si>
  <si>
    <t xml:space="preserve">NO REPORTO SEGUIMIENTO </t>
  </si>
  <si>
    <t>Se elaboraron 6 informes bimensuales de análisis y concepto técnico de las actas de los comités de seguimiento al suministro de alimentación para la PPL.</t>
  </si>
  <si>
    <t>172.448 internos con cobertura en salud de un total de 174.337 PPL en los ERON al finalizar el 2015</t>
  </si>
  <si>
    <t>12.176 internos atendidos con elementos de dotación de ingreso. (colchoneta, elementos de cama y kit de aseo)  de un total de 22.642 internos que ingresaron al finalizar el año 2015</t>
  </si>
  <si>
    <t>1390 internos beneficiados con programas de tratamiento penitenciario.</t>
  </si>
  <si>
    <t>41.352 internos vinculados a los programas de educación formal, educación para el trabajo y el desarrollo humano y educación informal reportados a través de SISIPECWEB por los establecimientos de un total de 121.371 total de internos al finalizar el año 2015</t>
  </si>
  <si>
    <t>650 internos beneficiados con programas de tratamiento especial. (ley 975 de 2005)  de un total de 1.740 postulados privados de la libertad.</t>
  </si>
  <si>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t>
    </r>
  </si>
  <si>
    <t>No se asigno meta para el año 2015</t>
  </si>
  <si>
    <t>727 Personas seleccionadas del Cuerpo de Custodia y Vigilancia  recibieron reentrenamiento</t>
  </si>
  <si>
    <t>El Consejo Académico de la Escuela Penitenciaria Nacional aprobó los programas de profundización técnica que se relacionan a continuación:
1. Programa de profundización de control y coordinación del Sistema Penitenciario para ascenso al grado de Inspector Jefe.
2. Programa de profundización en supervisión y ejecución del Sistema Penitenciario para ascenso al grado de Inspector.</t>
  </si>
  <si>
    <t xml:space="preserve">no se programó meta y para el año 2015 la escuela no tenia asignada este indicador </t>
  </si>
  <si>
    <t>Se realizaron doce (12) sensibilizaciones acerca de los sectores sociales LGBTI en los siguientes establecimientos: EPMSC DE NEIVA, EPMSC DE MEDELLIN, COMPLEJO CARCELARIO Y PENITENCIARIO DE MEDELLIN PEDREGAL "COPED", COMPLEJO CARCELARIO Y PENITENCIARIO METROPOLITANO DE CÚCUTA- "COCUC", EPMSC DE VALLEDUPAR -ERE-, EPMSC DE QUIBDO, EPAMSCAS DE POPAYAN -ERE -, COMPLEJO CARCELARIO Y PENITENCIARIO DE JAMUNDI "COJAM", RM DE MANIZALES, RM DE ARMENIA, EPAMS LA DORADA -ERE- y EPMSC DE TUMACO. Igualmente se diseñaron , elaboraron y difundieron cuatro  (4)  Cápsulas relacionadas con el tema de enfoque diferencial así: Derechos de las mujeres, afrocolombianidad, adultos mayores e indígenas. Con lo anterior,  se da cumplimiento a la meta establecida para el año 2015.</t>
  </si>
  <si>
    <t xml:space="preserve">
La estrategia de comunicación que se diseñó, tuvo como documento guía el Anexo 6 de la Directiva 12 de 2011. Sumado a ello se diseñaron, elaboraron y difundieron 8 cápsulas informativas, que trabajaron los siguientes temas: enfoque diferencial, derechos de los niños, LGBTI, día nacional de DDHH, día de la raza, día internacional de la eliminación de la violencia contra la mujer, día de la transparencia y día internacional de los DDHH y se realizó un video para el lanzamiento de la Campaña Inpec Unido por los Derechos Humanos.
</t>
  </si>
  <si>
    <t>No se programó meta 2015</t>
  </si>
  <si>
    <t xml:space="preserve">Se programó 451.988.170.848,05 y se ejecutó  443.142.316.959,11 </t>
  </si>
  <si>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t>
    </r>
  </si>
  <si>
    <t>Porcentaje de sistemas de información migrados y creados SISIPEC SE SOLICITA CAMBIAR NOMBRE POR Porcentaje de Módulos migrados y desarrollados (SISIPEC)</t>
  </si>
  <si>
    <t>LA FIRMA MERLIN SISTEMAS. S.A.S DESARROLLO LA FASE 1 DEL APLICATIVO PROYECTOS PRODUCTIVOS (SISTEMA DE INFORMACION)  PARA LA DEPENDENCIA DE ACTIVIDADES PRODUCTIVAS DE LA SUBDIRECCION DE ATENCION Y TRATAMIENTO.</t>
  </si>
  <si>
    <t>No se contempla por presentar información inconsistente</t>
  </si>
  <si>
    <r>
      <t xml:space="preserve">Porcentaje de demanda atendida con asistencia jurídica </t>
    </r>
    <r>
      <rPr>
        <b/>
        <sz val="11"/>
        <color rgb="FFFF0000"/>
        <rFont val="Calibri"/>
        <family val="2"/>
      </rPr>
      <t>SE PROPONE CAMBIAR NOMBRE DE INDICADOR POR Porcentaje de fallos de segunda instancia de procesos disciplinarios finalizados.</t>
    </r>
  </si>
  <si>
    <t>Se finalizaron 199 fallos de segunda instancia de procesos disciplinarios  de  205 Fallos de segunda instancia recibidos en GRECO en el año 2015</t>
  </si>
  <si>
    <r>
      <t xml:space="preserve">Porcentaje pagos sentencias judiciales solicitadas </t>
    </r>
    <r>
      <rPr>
        <b/>
        <sz val="11"/>
        <color rgb="FFFF0000"/>
        <rFont val="Calibri"/>
        <family val="2"/>
      </rPr>
      <t>SE PROPONE CAMBIO DE NOMBRE POR Porcentaje de sentencias radicadas con resolución</t>
    </r>
  </si>
  <si>
    <r>
      <t>Porcentaje de procesos disciplinarios resueltos</t>
    </r>
    <r>
      <rPr>
        <b/>
        <sz val="11"/>
        <color rgb="FFFF0000"/>
        <rFont val="Calibri"/>
        <family val="2"/>
      </rPr>
      <t xml:space="preserve"> SE PROPOEN CAMBIAR ELINDICADOR POR Porcentaje de  tutelas notificadas por juzgados que no son contestados dentro de los tiempos </t>
    </r>
  </si>
  <si>
    <t xml:space="preserve">NO SE TIENE SEGUIMIENTO </t>
  </si>
  <si>
    <t xml:space="preserve">Este dato fue reportado en el seguimiento al PA de dic 2015 solicitar a Javier el soporte </t>
  </si>
  <si>
    <t>Aun no se tiene el dato 2014 -2015</t>
  </si>
  <si>
    <t>DESCRIPCIÓN</t>
  </si>
  <si>
    <t>RESPONSABLE</t>
  </si>
  <si>
    <t>se reportaron 1.451 novedades asociadas con Fuga de internos (violenta, fallas de seguridad, suplantación o remisión-traslado); Muerte de internos de forma violenta (Por arma de fuego, arma blanca o arma contundente) Internos heridos (Por arma blanca, arma de fuego o arma contundente) de un total de novedades de 8.342</t>
  </si>
  <si>
    <r>
      <t xml:space="preserve">Número de programas de atención y reinserción social con acompañamiento del Cuerpo de Custodia y Vigilancia - CCV </t>
    </r>
    <r>
      <rPr>
        <b/>
        <sz val="11"/>
        <color rgb="FFFF0000"/>
        <rFont val="Calibri"/>
        <family val="2"/>
      </rPr>
      <t>CAMBIO DE NOMBRE Número de personal del Cuerpo de Custodia y Vigilancia que apoyan los procesos administrativos en cumplimiento a la misión institucional en los ERON</t>
    </r>
  </si>
  <si>
    <t xml:space="preserve">
3329   funcionarios que apoyan los procesos administrativos en cada uno de los ERON, asignados por el Comandante de Vigilancia del establecimiento y reportados en el SISIPEC WEB Pestaña Novedades Comando. Se tienen en cuenta para esta variable, los servicios asignados a las Compañías Cacica Gaitana y Compañía Francisco José de Caldas.</t>
  </si>
  <si>
    <t>Para el año 2015 se implemento la herramienta Google Apps a Nivel Nacional y se realizaron las ampliaciones de canales con la firma contratista Azteca, en las sedes correspondientes. Se desarrollaron las herramientas Web Servicie y Tableros de Control para consumo de información publicados en la página Web. Se realizaron ajustes y desarrollo de nuevas soluciones a los aplicativos QUEJAS, SIJUR y SIORD. (El mantenimiento y soporte continuo a los aplicativos se da de acuerdo al nivel de demanda).</t>
  </si>
  <si>
    <t xml:space="preserve">No reportó avance porque para el 2015 la Escuela no tenia asignado este indicador </t>
  </si>
  <si>
    <t>142 servidores penitenciarios capacitados con inducción de un total de 239 nombrados en el año 2015</t>
  </si>
  <si>
    <t xml:space="preserve">339 Funcionarios de carrera con evaluación del desempeño en rango sobresaliente de acuerdo con el sistema tipo emitido adoptado por el acuerdo 137 de 2010 de la Comisión Nacional del Servicio Civil:  (Esta información corresponde al año inmediatamente anterior teniendo en cuenta los periodos señalados en el acuerdo 137 de 2010 de la CNSC) de un total de 11.733 funcionarios objeto de la evaluación </t>
  </si>
  <si>
    <t>Avance porcentual que corresponde a la elaboración de diagnostico necesario para que el Sistema de estímulos e Incentivos del INPEC sea actualizado e implementado.</t>
  </si>
  <si>
    <t xml:space="preserve">90 ERON que implementan el sistema de Gestión en seguridad y salud en el trabajo de un total de 137 ERON que requieren la implementación del sistema de Gestión en Seguridad y Salud en el trabajo </t>
  </si>
  <si>
    <t xml:space="preserve">Este dato fue reportado en el seguimiento al PA de dic 2015 solicitar a Angélica el soporte </t>
  </si>
  <si>
    <t>De 818 sentencias radicadas se lograron189 resoluciones.</t>
  </si>
  <si>
    <t>7.104 Ordenes de desacato recibidas por parte de los juzgados de 8.230 Tutelas notificadas por los juzgados, ( aquellas que haya sido vinculada la dirección general (REPORTE SIJUR y/o base de datos TUTELAS, manejada en el grupo de Tutelas)</t>
  </si>
  <si>
    <t>Se realizó implementación de bloqueadores de señal para 5 establecimientos: COMPLEJO CARCELARIO Y PENITENCIARIO METROPOLITANO DE BOGOTA,       EC BARRANQUILLA,                               EPMSC BARRANQUILLA, EPAMSCAS VALLEDUPAR (ERM), EPC LA PAZ. Que sumados a los 11 que se tenían se logra 16   establecimientos de 136</t>
  </si>
  <si>
    <r>
      <t xml:space="preserve">Porcentaje de ERON con Sistema de Gestión de Seguridad de la información SGSI  implementado </t>
    </r>
    <r>
      <rPr>
        <b/>
        <sz val="11"/>
        <color rgb="FFFF0000"/>
        <rFont val="Calibri"/>
        <family val="2"/>
      </rPr>
      <t>SE SOLICITA CAMBIO DE NOMBRE POR Porcentaje de avance del componente GEL (Gobierno en Línea) de Seguridad y Privacidad de la Información.</t>
    </r>
  </si>
  <si>
    <t>Mediante Resolución 5848 del 29 de Diciembre de 2015 se aprueba y adopta la Política del Sistema de Gestión de Seguridad de la Información. Mediante acta No. 017 se registra la publicación y socialización de la POLITICA del SGSI por medios electrónicos así: a) el día 22 de enero se envía MASIVO mediante correo institucional de la Política de Seguridad de la Información. b) El día 25 de enero se realizo la publicación de la política en NOTINPEC No 351. c) Durante el mes de febrero en los fondos de pantalla "wallpaper" se publicó la Política del SGSI. d) Se realizo una encuesta de 10 preguntas y se envió por correo masivo el día 8 de febrero, con el objetivo de conocer el nivel de impacto y aceptación de la Política del Sistema de Gestión de Seguridad de la Información por parte de los funcionarios del INPEC a Nivel Nacional. La publicación de resultados se encuentran en la Ruta Virtual, link SGSI.</t>
  </si>
  <si>
    <r>
      <t xml:space="preserve"> Número de funcionarios capacitados en el uso adecuado del SISIPEC.     </t>
    </r>
    <r>
      <rPr>
        <b/>
        <sz val="11"/>
        <color rgb="FFFF0000"/>
        <rFont val="Calibri"/>
        <family val="2"/>
      </rPr>
      <t xml:space="preserve">SOLICITAN Eliminar ESTE INDICADOR        </t>
    </r>
  </si>
  <si>
    <t xml:space="preserve">SOLICITAN Eliminar ESTE INDICADOR   </t>
  </si>
  <si>
    <t xml:space="preserve">Se beneficiaron 231.613 Internos y funcionarios que solicitaron asistencia y acompañamiento espiritual, el 30% de estos beneficiarios correspondieron a la Regional central, 21% a la regional Norte, 19% a la Regional Noroeste, 18% a la Regional Oriente, 7% a Regional Occidentes y 2% a Regional Viejo Caldas. </t>
  </si>
  <si>
    <t xml:space="preserve">Se gestionaron actividades con 12 organismos gubernamentales y no gubernamentales (Alcaldía Mayor de Bogotá, Comité Internacional de la Cruz Roja-CICR, Consejo Superior de la Judicatura, Consejería Presidencial de DDHH, Ministerio del Interior, Ministerio de Relaciones Exteriores-Cancillería, Ministerio de Justicia y del Derecho, Coalición Larga Vida para las Mariposas, Fundación Comité de Solidaridad de Presos Políticos, Fundación Sembremos Semillas de Libertad), dos diagnósticos: uno de la Regional Occidente y otro de la Regional Viejo Caldas y se realizó un informe que relacionó las gestiones realizadas con organismos internacionales y el Ministerio de Relaciones Exteriores-Cancillería. </t>
  </si>
  <si>
    <t xml:space="preserve">Personas que acceden a programas de tratamiento penitenciario para su resocialización (clasificados fase de tratamiento de mínima y confianza) </t>
  </si>
  <si>
    <t xml:space="preserve">73 ERON cuenta con programas de deporte, recreación y cultura planeados en SISIPEC e implementados </t>
  </si>
  <si>
    <t xml:space="preserve">44.824 población inscrita en programas de trabajo de un total de 77.691 Población condenada al finalizar el año 2015 </t>
  </si>
  <si>
    <t xml:space="preserve">OBJETIVO </t>
  </si>
  <si>
    <t xml:space="preserve">Sector </t>
  </si>
  <si>
    <r>
      <t xml:space="preserve">Porcentaje de demanda atendida con asistencia jurídica </t>
    </r>
    <r>
      <rPr>
        <b/>
        <sz val="11"/>
        <color rgb="FFFF0000"/>
        <rFont val="Calibri"/>
        <family val="2"/>
      </rPr>
      <t xml:space="preserve">SE PROPONE CAMBIAR NOMBRE DE INDICADOR POR Porcentaje de fallos de segunda instancia de procesos disciplinarios finalizados. La META y el LOGRO corresponen al nuevoindicador propuesto </t>
    </r>
  </si>
  <si>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 La META y el LOGRO corresponen al nuevoindicador propuesto </t>
    </r>
  </si>
  <si>
    <r>
      <t xml:space="preserve">Porcentaje de ERON con Sistema de Gestión de Seguridad de la información SGSI  implementado </t>
    </r>
    <r>
      <rPr>
        <b/>
        <sz val="11"/>
        <color rgb="FFFF0000"/>
        <rFont val="Calibri"/>
        <family val="2"/>
      </rPr>
      <t xml:space="preserve">SE SOLICITA CAMBIO DE NOMBRE POR Porcentaje de avance del componente GEL (Gobierno en Línea) de Seguridad y Privacidad de la Información. La META y el LOGRO corresponen al nuevoindicador propuesto </t>
    </r>
  </si>
  <si>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La META y el LOGRO corresponen al nuevoindicador propuesto </t>
    </r>
  </si>
  <si>
    <r>
      <t xml:space="preserve">Número de programas de atención y reinserción social con acompañamiento del Cuerpo de Custodia y Vigilancia - CCV </t>
    </r>
    <r>
      <rPr>
        <b/>
        <sz val="11"/>
        <color rgb="FFFF0000"/>
        <rFont val="Calibri"/>
        <family val="2"/>
      </rPr>
      <t xml:space="preserve">CAMBIO DE NOMBRE Número de personal del Cuerpo de Custodia y Vigilancia que apoyan los procesos administrativos en cumplimiento a la misión institucional en los ERON, La META y el LOGRO corresponen al nuevoindicador propuesto </t>
    </r>
  </si>
  <si>
    <r>
      <t>Porcentaje de procesos disciplinarios resueltos</t>
    </r>
    <r>
      <rPr>
        <b/>
        <sz val="11"/>
        <color rgb="FFFF0000"/>
        <rFont val="Calibri"/>
        <family val="2"/>
      </rPr>
      <t xml:space="preserve"> SE PROPOEN CAMBIAR ELINDICADOR POR Porcentaje de  tutelas notificadas por juzgados que no son contestados dentro de los tiempos. La META y el LOGRO corresponen al nuevoindicador propuesto </t>
    </r>
  </si>
  <si>
    <r>
      <t xml:space="preserve">Porcentaje pagos sentencias judiciales solicitadas </t>
    </r>
    <r>
      <rPr>
        <b/>
        <sz val="11"/>
        <color rgb="FFFF0000"/>
        <rFont val="Calibri"/>
        <family val="2"/>
      </rPr>
      <t xml:space="preserve">SE PROPONE CAMBIO DE NOMBRE POR Porcentaje de sentencias radicadas con resolución. La META y el LOGRO corresponen al nuevoindicador propuesto </t>
    </r>
  </si>
  <si>
    <r>
      <t xml:space="preserve">Rentabilidad de las Actividades Productivas que funcionan bajo la modalidad de Administración directa Acuerdo 0010 - 2004 </t>
    </r>
    <r>
      <rPr>
        <b/>
        <sz val="11"/>
        <color rgb="FFFF0000"/>
        <rFont val="Calibri"/>
        <family val="2"/>
      </rPr>
      <t xml:space="preserve">ESTE INDICADOR LE PROPONEN EL CAMBIO DE NOMBRE POR  Porcentaje de Población privada de la libertad que redime pena por trabajo. La META y el LOGRO corresponen al nuevoindicador propuesto </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</si>
  <si>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 La META y el LOGRO corresponen al nuevoindicador propuesto </t>
    </r>
  </si>
  <si>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 La META y el LOGRO corresponen al nuevoindicador propuesto </t>
    </r>
  </si>
  <si>
    <t xml:space="preserve">NO REPORTÓ SEGUIMIENTO </t>
  </si>
  <si>
    <t>No se asignó meta para el año 2015</t>
  </si>
  <si>
    <t xml:space="preserve">No reportó avance, porque para el 2015 la Escuela no tenia asignado este indicador </t>
  </si>
  <si>
    <t>Observación</t>
  </si>
  <si>
    <t>Solicitan eliminar este producto del plan de acción 2016 de la DIRAT, porque el resultado fue alcanzado en 2015.</t>
  </si>
  <si>
    <t>Se solicita ajustar la meta de 36 a 10 para la vigencia 2016, por reducción del presupuesto</t>
  </si>
  <si>
    <t>Se solicita eliminación de producto el 19 enero. Sin embargo por solicitud posterior de la dependencia, se solicitda continuar con el producto.</t>
  </si>
  <si>
    <t>Solicitud de eliminación, Documento del 19 de enero de 2016</t>
  </si>
  <si>
    <t>Se incluye este producto, previa solicitud del 20 de enero de 2016. Pendiente definir metas 2017 y 2018</t>
  </si>
  <si>
    <t>Código del Indicador</t>
  </si>
  <si>
    <t>Solicitud de ajuste nombre indicador y metas.
Metas anteriores: 2%, 8.8%,19,1% y 25,9%.</t>
  </si>
  <si>
    <t>Solicitud de ajuste nombre del indicador, metas y unidad de medida.
Metas anteriores: 5%, 25%, 75% y 100%</t>
  </si>
  <si>
    <t xml:space="preserve">Se solicita cambio de nombre del indicador y metas.
Metas anteriores: 50%,50%, 0% y 0%.
</t>
  </si>
  <si>
    <t xml:space="preserve">Solicitan eliminación de producto el 19 de enero, debido a que la meta fue cumplida en 2015. </t>
  </si>
  <si>
    <t>Solicitud de eliminación, Documento del 19 de enero de 2016. El 4 de mayo existe una nueva solicitud d emodificación de metas.</t>
  </si>
  <si>
    <t>Se ajusta la meta de la vigencia 2016, teniendo encuenta que tenia un valor de 500.</t>
  </si>
  <si>
    <t>Número de personal del Cuerpo de Custdia y Vigilancia que apoyan los pocesos administrativos en cumplimiento a la misión institucional en los ERON</t>
  </si>
  <si>
    <t>Porcentaje de PPL a cargo del INPEC con cobertura en salud.</t>
  </si>
  <si>
    <t>Porcentaje de PPL con elementos de dotación de ingreso.</t>
  </si>
  <si>
    <t>Porcentaje de Población privada de la libertad que redime pena por trabajo.</t>
  </si>
  <si>
    <t>Cobertura de población  intramuros vinculada a programas  ocupacionales de trabajo, estudio y enseñanza.</t>
  </si>
  <si>
    <t>Porcentaje de avance de implementación de herramientas para la Renovación Tecnológica en Sedes Regionales, Sede Central y EPN.</t>
  </si>
  <si>
    <t>Porcentaje de avance del componente GEL (Gobierno en Linea) de Seguridad y Privacidad de la Información.</t>
  </si>
  <si>
    <t>Porcentaje de Módulos migrados y desarrollados (SISIPEC)</t>
  </si>
  <si>
    <t>Porcentaje de Ejecución del PAC asignado</t>
  </si>
  <si>
    <t>Porcentaje de cumplimiento del Plan de Direccionamiento Estratégico</t>
  </si>
  <si>
    <t xml:space="preserve">Plan de Direccionamiento estratégico con seguimiento anual </t>
  </si>
  <si>
    <t>Se aplica según solicitud de modificación. Se ajusta peridicidad y metas de 2 a 1.</t>
  </si>
  <si>
    <t>P261</t>
  </si>
  <si>
    <t>Rediseñar, adecuar e instalar la red lógica y eléctrica de la Sede Central.</t>
  </si>
  <si>
    <t>META DE PRODUCTO</t>
  </si>
  <si>
    <t>4.1.1.2 SECTOR:</t>
  </si>
  <si>
    <t>Cápsula informativa en Derechos Humanos diseñada, elaborada y difundida</t>
  </si>
  <si>
    <t>Establecimientos de reclusión con programas de reentrenamiento al Cuerpo de custodia y vigilancia</t>
  </si>
  <si>
    <t xml:space="preserve">CUMPLIMIENTO PORCENTUAL </t>
  </si>
  <si>
    <t>MINISTERIO DE JUSTICIA Y DEL DERECHO</t>
  </si>
  <si>
    <t>Establecimientos y Regional Noroeste utilizando el módulo para crear solicitudes de traslado del SISIPEC</t>
  </si>
  <si>
    <t>DIRECCIONES REGIONALES</t>
  </si>
  <si>
    <t>Informes de seguimiento a la prestación del servicio de salud en los establecimientos de reclusión realizados.</t>
  </si>
  <si>
    <t>Identificar los ERON con mayor vulnerabilidad de acuerdo a las amenazas de origen natural, socionatural y antrópicas</t>
  </si>
  <si>
    <t xml:space="preserve">Lineamiento e implementación de acciones de prácticas de salubridad e higiene en la gestión del riesgo de desastres y atención de emergencias en los ERON </t>
  </si>
  <si>
    <t>Número de acciones de gestión realizadas en Derechos Humanos</t>
  </si>
  <si>
    <t>Número de programas de profundización técnica con aprobación del Consejo Académico de la EPN.</t>
  </si>
  <si>
    <t>OFICINA ASESORA JURÍDICA</t>
  </si>
  <si>
    <t>Evaluar la efectividad de la intervención realizada en las comunidades terapeuticas que funcionan en : COMEB, CAMIS Y EMPSC ACACIAS</t>
  </si>
  <si>
    <t xml:space="preserve">Suscribir Convenio entre el INPEC y el Min-Defensa para lograr la conectividad y el soporte técnico al aplicativo SISIPEC web de los establecimientos de reclusión especiales para miembros de la fuerza pública. </t>
  </si>
  <si>
    <t>OFICINA SISTEMAS DE INFORMACIÓN</t>
  </si>
  <si>
    <t>Funcionarios con formación en Derechos Humanos</t>
  </si>
  <si>
    <t>Promover el uso adecuado del Sistema de Información Penitenciaria y Carcelaria SISIPEC para 100 funcionarios.</t>
  </si>
  <si>
    <t>P</t>
  </si>
  <si>
    <t>CÓDIGO PRODUCTO</t>
  </si>
  <si>
    <t>ESTADO</t>
  </si>
  <si>
    <t>INACTIVO</t>
  </si>
  <si>
    <t>Establecimientos dotados de hardware y software  para instalar la fase 2- SISIPEC WEB</t>
  </si>
  <si>
    <t>Políticas de seguridad de la información administradas a través de la herramienta Pc secure en los 3 ERON de Bogotá, sede central, regional central y EPN</t>
  </si>
  <si>
    <t>Desarrollar un módulo de salud en el Sistema de Información Penitenciaria y Carcelaria SISIPEC</t>
  </si>
  <si>
    <t>Soporte y mantenimiento de la solución biométrica realizado</t>
  </si>
  <si>
    <t>Estrategias de promoción de hábitos saludables y fomento de la lactancia materna diseñados e implementados</t>
  </si>
  <si>
    <r>
      <t>Solicitudes de conciliación prejudicial y/o judicial estudiadas y presentadas al comité</t>
    </r>
    <r>
      <rPr>
        <b/>
        <sz val="10"/>
        <rFont val="Calibri"/>
        <family val="2"/>
        <scheme val="minor"/>
      </rPr>
      <t xml:space="preserve"> (APARECE CON APROBACIÓN DE INACTIVACIÓN)</t>
    </r>
  </si>
  <si>
    <r>
      <t xml:space="preserve">ERON dotados con elementos para recreación deportiva y cultural 
</t>
    </r>
    <r>
      <rPr>
        <b/>
        <sz val="10"/>
        <rFont val="Calibri"/>
        <family val="2"/>
        <scheme val="minor"/>
      </rPr>
      <t>Cambiar meta solicitud modificación mes de enero (Color amarillo)</t>
    </r>
  </si>
  <si>
    <t>SIN ACTIVAR</t>
  </si>
  <si>
    <t xml:space="preserve"> Programa de Gestión Documental, aplicado a nivel nacional </t>
  </si>
  <si>
    <t xml:space="preserve">Racionalización de trámites de la entidad de forma administrativa y tecnólogica con registro en SUIT </t>
  </si>
  <si>
    <t>Porcentaje trámites de defensa judicial atendido en la Oficina Asesora Jurídica</t>
  </si>
  <si>
    <t>Porcentaje cumplimiento de base de datos, mesas de trabajo y fallos de  segunda instancia</t>
  </si>
  <si>
    <t>NUEVO</t>
  </si>
  <si>
    <t>Porcentaje cumplimiento de jurisdicción coactiva, conceptos jurídicos y control de legalidad realizados en la Oficina Asesora Jurídica</t>
  </si>
  <si>
    <t>Plan de Direccionamiento estratégico  socializado a los Directivos de las  6 Regionales y 138 ERON</t>
  </si>
  <si>
    <r>
      <t>Solicitudes de conciliación prejudicial y/o judicial estudiadas y presentadas al comité</t>
    </r>
    <r>
      <rPr>
        <b/>
        <sz val="9"/>
        <color theme="0"/>
        <rFont val="Arial Narrow"/>
        <family val="2"/>
      </rPr>
      <t xml:space="preserve"> </t>
    </r>
  </si>
  <si>
    <t>Seguimiento a la atención juridica que realiza la Defensoria del Pueblo y Estudiantes del programa de derecho por convenio interinstitucional a los PPL en los ERON.</t>
  </si>
  <si>
    <t>P64</t>
  </si>
  <si>
    <r>
      <t>Seguimiento a la atención juridica que realiza la Defensoria del Pueblo y Estudiantes del programa de derecho por convenio interinstitucional a los PPL en los ERON</t>
    </r>
    <r>
      <rPr>
        <sz val="9"/>
        <color rgb="FFFF0000"/>
        <rFont val="Arial Narrow"/>
        <family val="2"/>
      </rPr>
      <t xml:space="preserve">. </t>
    </r>
  </si>
  <si>
    <t>P74</t>
  </si>
  <si>
    <t xml:space="preserve">ERON dotados con elementos para recreación deportiva y cultural </t>
  </si>
  <si>
    <t>ACTIVO</t>
  </si>
  <si>
    <t>P91</t>
  </si>
  <si>
    <t>Número de actividades realizadas con enfoque diferencial</t>
  </si>
  <si>
    <t>Porcentaje de avance del componente GEL (Gobierno en Linea) de seguridad y privacidad de la Información.</t>
  </si>
  <si>
    <t>Porcentaje de módulos migrados y desarrollados (SISIPEC)</t>
  </si>
  <si>
    <t>I24</t>
  </si>
  <si>
    <t>I43</t>
  </si>
  <si>
    <t>CÓDIGO INDICADORES</t>
  </si>
  <si>
    <t>I</t>
  </si>
  <si>
    <t>Porcentaje de PPL a cargo del INPEC con cobertura en salud</t>
  </si>
  <si>
    <t>Porcentaje de PPL con elementos de dotación de ingreso</t>
  </si>
  <si>
    <t>Porcentaje de demanda atendida con asistencia juridica</t>
  </si>
  <si>
    <t>Personas que acceden a programas de tratamiento penitenciario para su resocialización (Clasificados en fase de tratamiento de mínima y confianza).</t>
  </si>
  <si>
    <t>Cobertura en el programa de educación.</t>
  </si>
  <si>
    <t>Porcentaje de población beneficiada Con los programas de tratamiento especial para internos de justicia y paz (Ley 975 del 2005)</t>
  </si>
  <si>
    <t>Porcentaje de población beneficiada con el programa de pospenados</t>
  </si>
  <si>
    <t>Porcentaje de internos involucrados en novedades que alteran el orden interno y externo de los ERON</t>
  </si>
  <si>
    <t xml:space="preserve">Porcentaje de avance de implementación de herramientas para la Renovación Tecnológica en Sedes Regionales, Sede Central y EPN. </t>
  </si>
  <si>
    <t>Porcentaje de servidores penitenciarios con reinducción por cambios normativos o estructurales</t>
  </si>
  <si>
    <t>Porcentaje del Sistema de estímulos e Incentivos del INPEC, actualizado e implementado</t>
  </si>
  <si>
    <t>Porcentaje de cumplimiento del Pla de Direccionamiento Estratégico - PDE  y Metas de Gobierno</t>
  </si>
  <si>
    <t>Porcentaje de Cumplimiento de base de datos, mesas de trabajo y fallos de segunda instancia</t>
  </si>
  <si>
    <t>Porcentaje de Ejecución del PAC programado</t>
  </si>
  <si>
    <t>Porcentaje tramites de defensa judicial atendidos en la oficina asesora juridica</t>
  </si>
  <si>
    <t xml:space="preserve">Porcentaje de procesos disciplinarios </t>
  </si>
  <si>
    <t>Porcentaje de ERON con Sistemas de Bloqueadores de Señal</t>
  </si>
  <si>
    <t>Numero de funcionarios capacitados en el uso adecuado de SISIPEC</t>
  </si>
  <si>
    <t>Porcentaje de Implementación de la estrategia de interoperabilidad entre los sistemas de información de las entidades del Sector Justicia.</t>
  </si>
  <si>
    <t>Porcentaje cumplimiento de jurisdicción coactiva, conceptos juridicos y control de legalidad realizados en la oficina asesora juridica</t>
  </si>
  <si>
    <t>RELACIÓN DE LOS CÓDIGOS PARA PRODUCTOS E INDICADORES DEL PLAN INDICATIVO DEL DIRECCIONAMIENTO ESTATÉGICO VERSIÓN 02</t>
  </si>
  <si>
    <t>META</t>
  </si>
  <si>
    <t>ITEM A MODIFICAR</t>
  </si>
  <si>
    <t>MODIFICACIÓN AL PLAN INDICATIVO Y PDE</t>
  </si>
  <si>
    <t>TOTAL MODIFICACIONES</t>
  </si>
  <si>
    <t>INACTIVAR</t>
  </si>
  <si>
    <t xml:space="preserve">DESCRIPCIÓN </t>
  </si>
  <si>
    <t>RESPONSABLES</t>
  </si>
  <si>
    <t>PRODUCTO</t>
  </si>
  <si>
    <t>SECTOR / CLASIFICADOR</t>
  </si>
  <si>
    <t>INDICADOR ESTRATÉGICO</t>
  </si>
  <si>
    <t>INDICADOR PLAN DE ACCIÓN</t>
  </si>
  <si>
    <t>PE-PI-G02-F06 V01. SOLICITUD DE MODIFICACIÓN AL PLAN ESTRATÉGICO</t>
  </si>
  <si>
    <t>CÓDIGO</t>
  </si>
  <si>
    <t>INDICADORES ESTRATÉGICOS</t>
  </si>
  <si>
    <t>INDICADORES PLAN DE ACCIÓN</t>
  </si>
  <si>
    <t>INDICADORES PLAN INDICATIVO</t>
  </si>
  <si>
    <t>CONVENCIONES DE INDICADORES</t>
  </si>
  <si>
    <t>3.1.2.1 SECTOR:</t>
  </si>
  <si>
    <t>3.1.2.2 SECTOR:</t>
  </si>
  <si>
    <t>3.1.2.3 SECTOR:</t>
  </si>
  <si>
    <t>3.1.2.4 SECTOR:</t>
  </si>
  <si>
    <t>REINDUCCIÓN</t>
  </si>
  <si>
    <t>1.2.1 OBJETIVO ESTRATEGICO</t>
  </si>
  <si>
    <t>1.2.1.5 SECTOR:</t>
  </si>
  <si>
    <t>4.1.2 OBJETIVO ESTRATEGICO</t>
  </si>
  <si>
    <t>4.1.2.1 SECTOR:</t>
  </si>
  <si>
    <t>Porcentaje de población pospenada que solicite el servicio pospenitenciario.</t>
  </si>
  <si>
    <t xml:space="preserve">Implementación de la Norma Internacional de Contabilidad del Sector Público en el INPEC </t>
  </si>
  <si>
    <t>Adoptar el SECOP II para gestionar los Procesos de Contratación del Instituto.</t>
  </si>
  <si>
    <t>Soporte y desarrollo de nuevas funcionalidades de aplicativos de apoyo SIJUR, QUEJAS WEB, SISIPEC, entre otros.</t>
  </si>
  <si>
    <t>Ventanilla (Punto de Atención) de información de interés público creada en nivel nacional y  los ERON.</t>
  </si>
  <si>
    <t>Acciones que permitan conocer la efectividad de los canales de comunicación (Notas positivas publicadas, Boletines Internos y Notinpec) realizadas.</t>
  </si>
  <si>
    <t>Programa de reinducción del INPEC anualmente elaborado</t>
  </si>
  <si>
    <t xml:space="preserve">Funcionarios del CCV seleccionados para realizar cursos Técnico Laboral por competencias en Adiestramiento y Manejo Canino </t>
  </si>
  <si>
    <t>P262</t>
  </si>
  <si>
    <t>Funcionarios del CCV seleccionados para realizar cursos Técnico Laboral por competencias en Adiestramiento y Manejo Canino</t>
  </si>
  <si>
    <t>P264</t>
  </si>
  <si>
    <t>Realizar seguimiento al Programa de Autoabastecimiento</t>
  </si>
  <si>
    <t>Porcentaje de servidores administrativos con reinducción por cambios normativos o estructurales</t>
  </si>
  <si>
    <t>RELACIÓN GENERAL DE MODIFICACIONES AL PLAN INDICATIVO (VERSIÓN 03)</t>
  </si>
  <si>
    <t>Implementacion anual del programa de reinduccion a 500 funcionarios del INPEC</t>
  </si>
  <si>
    <t>Identificar la necesidad de crear  una comunidad terapéutica ambulatoria  en el ERON Bogota.</t>
  </si>
  <si>
    <t>P244</t>
  </si>
  <si>
    <t>P225</t>
  </si>
  <si>
    <t>Servidores penitenciarios beneficiados con incentivos no pecuniarios</t>
  </si>
  <si>
    <t>Producto</t>
  </si>
  <si>
    <t xml:space="preserve">Pamela Andrea Gomez Bahamon </t>
  </si>
  <si>
    <t>Descripción</t>
  </si>
  <si>
    <t>Responsable</t>
  </si>
  <si>
    <t>No aplica</t>
  </si>
  <si>
    <t>MODIFICACIONES APROBADAS POR EL COMITÉ DE COORDINACIÓN INSTITUCIONAL (2)</t>
  </si>
  <si>
    <r>
      <t xml:space="preserve">PLAN INDICATIVO DEL DIRECCIONAMIENTO ESTRATEGICO 2015-2018" - </t>
    </r>
    <r>
      <rPr>
        <b/>
        <sz val="14"/>
        <color rgb="FFC00000"/>
        <rFont val="Arial Narrow"/>
        <family val="2"/>
      </rPr>
      <t>VERSIÓN 3</t>
    </r>
  </si>
  <si>
    <t>Certificar la población privada de la libertad a cargo del INPEC con cobertura en salud</t>
  </si>
  <si>
    <t>Lineamiento para el proceso de seguimiento a la prestación de servicios de salud en los ERON</t>
  </si>
  <si>
    <t>CONSOLIDADO DE MODIFICACIONES PLAN INDICATIVO</t>
  </si>
  <si>
    <t>CONSECUTIVO</t>
  </si>
  <si>
    <t>FECHA DE SOLICITUD</t>
  </si>
  <si>
    <t>DEPENDENCIA</t>
  </si>
  <si>
    <t>REGIONAL</t>
  </si>
  <si>
    <t>SERVIDOR QUE REALIZA LA MODIFICACIÓN</t>
  </si>
  <si>
    <t>ÍTEM A MODIFICAR</t>
  </si>
  <si>
    <t>MODIFICACIÓN</t>
  </si>
  <si>
    <t>ANTERIOR</t>
  </si>
  <si>
    <t>JUSTIFICACIÓN</t>
  </si>
  <si>
    <t>OBSERVACIÓN
VALIDACIÓN</t>
  </si>
  <si>
    <t>RESPONSABLE DE LA VALIDACIÓN</t>
  </si>
  <si>
    <t>FECHA DE VALIDACIÓN</t>
  </si>
  <si>
    <t>Observación comité</t>
  </si>
  <si>
    <t>DIRECCION ESCUELA DE FORMACIÓN</t>
  </si>
  <si>
    <t>CT. (RA) ADRIANA PATRICIA HERNÁNDEZ MARÍN</t>
  </si>
  <si>
    <t>APROBADO</t>
  </si>
  <si>
    <t>Cumple con los requisitos de modificación según la guía.</t>
  </si>
  <si>
    <t>O.L Rios Soto Leonel</t>
  </si>
  <si>
    <t>Meta 2018</t>
  </si>
  <si>
    <t>Dando cumplimiento al curso de complementación y por orden judicial</t>
  </si>
  <si>
    <t>Se aumento en un contingente el reclutamiento</t>
  </si>
  <si>
    <t>Se aumenta la capacidd de hacer presencia en las regionespara realizar el reentrenamiento</t>
  </si>
  <si>
    <t xml:space="preserve">DIRECCIÓN DE ATENCIÓN Y TRATAMIENTO </t>
  </si>
  <si>
    <t>Se elaboró y socializó en el 2017 el lineamiento "visita intima en el ERON". No se elaborará para 2018 otro lineamiento. Se solicita eliminar.</t>
  </si>
  <si>
    <t>Cumple con los requisitos de modificación según la Guía.</t>
  </si>
  <si>
    <t>Los informes pasan hacer bimestrales</t>
  </si>
  <si>
    <t>Se continua con el sumnistro de informes según cronograma</t>
  </si>
  <si>
    <t>Se cumplio en la vigencia del 2017</t>
  </si>
  <si>
    <t>En la vigencia del 2017 se cerraron pabellones de justicia y paz</t>
  </si>
  <si>
    <t>Disminución del presupuesto asignado</t>
  </si>
  <si>
    <t>con los encargos se cuenta con el personal</t>
  </si>
  <si>
    <t xml:space="preserve">GRUPO DE DERECHOS HUMANOS </t>
  </si>
  <si>
    <t>OSCAR ARDILA RICO</t>
  </si>
  <si>
    <t>Se cuenta con mayores recursos logísticos para el 2018</t>
  </si>
  <si>
    <t>DIRECCIÓN CUSTODIA Y VIGILANCIA</t>
  </si>
  <si>
    <t>Dg. Jennifer Barrera Muñoz</t>
  </si>
  <si>
    <t>Meta  2018</t>
  </si>
  <si>
    <t>Ajustada a la meta del indicador I12</t>
  </si>
  <si>
    <t>Según programación acordada con la Escuela Penitenciaria Nacional</t>
  </si>
  <si>
    <t>JAIME NELSON ALEJO RINCÓN</t>
  </si>
  <si>
    <t>P83 y P244</t>
  </si>
  <si>
    <t xml:space="preserve">incluir como responsables del cumplimiento de los productos a Cristina Díaz Martínez - Profesional Universitario
</t>
  </si>
  <si>
    <t>Cuando se solicitó la inclusión de los productos no se tuvo en cuenta asignar el responsable de su cumplimiento</t>
  </si>
  <si>
    <t>p225</t>
  </si>
  <si>
    <t xml:space="preserve">Incluir como responsable del producto a: Sandra Patricia Cárdenas Briceño	-Subdirector Técnico
</t>
  </si>
  <si>
    <t xml:space="preserve">Cuando se incluyó el producto no se tuvo en cuenta de asignar el responsable </t>
  </si>
  <si>
    <t>NEGADA</t>
  </si>
  <si>
    <t>OFICINA DE SISTEMAS DE INFORMACION</t>
  </si>
  <si>
    <t xml:space="preserve">Martha Cordón Marín </t>
  </si>
  <si>
    <t>Se hace necesario actualizar la meta, acorde a lo establecido en el Plan de Direccionamiento Estratégico, versión 3.</t>
  </si>
  <si>
    <t>OFICINA ASEOSRA DE PLANEACIÓN</t>
  </si>
  <si>
    <t>Procesos disciplinarios finalizados en termino con decisión de Fondo</t>
  </si>
  <si>
    <t>Ing Doris Sanchez</t>
  </si>
  <si>
    <t>Se presentan en el marco de anualidad por dmeanda de procesos disciplinarios</t>
  </si>
  <si>
    <t>La descripción del producto paso a demanda</t>
  </si>
  <si>
    <t>P263</t>
  </si>
  <si>
    <t>Integrantes del Cuerpo de Custodia y Vigilancia formados para desempeñar los cargos de Inspector, Inspector Jefe, Teniente, Capitán, Mayor, Oficial Logístico y Oficial de Tratamiento en el marco de la convocatoria 336 de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</si>
</sst>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quot;$&quot;\ #,##0.00"/>
    <numFmt numFmtId="165" formatCode="_(* #,##0_);_(* \(#,##0\);_(* &quot;-&quot;??_);_(@_)"/>
    <numFmt numFmtId="166" formatCode="0.0%"/>
    <numFmt numFmtId="167" formatCode="_-* #,##0_-;\-* #,##0_-;_-* &quot;-&quot;_-;_-@"/>
  </numFmts>
  <fonts count="63">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b/>
      <sz val="11"/>
      <color rgb="FFFF0000"/>
      <name val="Calibri"/>
      <family val="2"/>
    </font>
    <font>
      <sz val="11"/>
      <color rgb="FF000000"/>
      <name val="Calibri"/>
      <family val="2"/>
    </font>
    <font>
      <sz val="11"/>
      <color rgb="FF000000"/>
      <name val="Calibri"/>
      <family val="2"/>
    </font>
    <font>
      <b/>
      <sz val="12"/>
      <color rgb="FF000000"/>
      <name val="Calibri"/>
      <family val="2"/>
    </font>
    <font>
      <sz val="9"/>
      <color indexed="81"/>
      <name val="Tahoma"/>
      <family val="2"/>
    </font>
    <font>
      <b/>
      <sz val="9"/>
      <color indexed="81"/>
      <name val="Tahoma"/>
      <family val="2"/>
    </font>
    <font>
      <sz val="9"/>
      <color rgb="FF000000"/>
      <name val="Arial Narrow"/>
      <family val="2"/>
    </font>
    <font>
      <sz val="9"/>
      <name val="Arial Narrow"/>
      <family val="2"/>
    </font>
    <font>
      <b/>
      <sz val="9"/>
      <name val="Arial Narrow"/>
      <family val="2"/>
    </font>
    <font>
      <b/>
      <sz val="9"/>
      <color rgb="FF000000"/>
      <name val="Arial Narrow"/>
      <family val="2"/>
    </font>
    <font>
      <b/>
      <u/>
      <sz val="9"/>
      <color rgb="FFFFFFFF"/>
      <name val="Arial Narrow"/>
      <family val="2"/>
    </font>
    <font>
      <b/>
      <sz val="9"/>
      <color rgb="FFFFFFFF"/>
      <name val="Arial Narrow"/>
      <family val="2"/>
    </font>
    <font>
      <b/>
      <sz val="9"/>
      <color rgb="FFFF0000"/>
      <name val="Arial Narrow"/>
      <family val="2"/>
    </font>
    <font>
      <b/>
      <sz val="9"/>
      <color rgb="FFC00000"/>
      <name val="Arial Narrow"/>
      <family val="2"/>
    </font>
    <font>
      <strike/>
      <sz val="9"/>
      <name val="Arial Narrow"/>
      <family val="2"/>
    </font>
    <font>
      <b/>
      <strike/>
      <sz val="9"/>
      <color rgb="FFFF0000"/>
      <name val="Arial Narrow"/>
      <family val="2"/>
    </font>
    <font>
      <b/>
      <strike/>
      <sz val="9"/>
      <color rgb="FF000000"/>
      <name val="Arial Narrow"/>
      <family val="2"/>
    </font>
    <font>
      <strike/>
      <sz val="9"/>
      <color rgb="FF000000"/>
      <name val="Arial Narrow"/>
      <family val="2"/>
    </font>
    <font>
      <b/>
      <strike/>
      <sz val="9"/>
      <name val="Arial Narrow"/>
      <family val="2"/>
    </font>
    <font>
      <b/>
      <sz val="9"/>
      <color theme="0"/>
      <name val="Arial Narrow"/>
      <family val="2"/>
    </font>
    <font>
      <sz val="9"/>
      <color theme="0"/>
      <name val="Arial Narrow"/>
      <family val="2"/>
    </font>
    <font>
      <u/>
      <sz val="9"/>
      <color rgb="FFFFFFFF"/>
      <name val="Arial Narrow"/>
      <family val="2"/>
    </font>
    <font>
      <sz val="9"/>
      <color rgb="FFFFFFFF"/>
      <name val="Arial Narrow"/>
      <family val="2"/>
    </font>
    <font>
      <sz val="9"/>
      <color rgb="FFFF0000"/>
      <name val="Arial Narrow"/>
      <family val="2"/>
    </font>
    <font>
      <b/>
      <u/>
      <sz val="9"/>
      <name val="Arial Narrow"/>
      <family val="2"/>
    </font>
    <font>
      <sz val="11"/>
      <color rgb="FF000000"/>
      <name val="Calibri"/>
      <family val="2"/>
      <scheme val="minor"/>
    </font>
    <font>
      <sz val="11"/>
      <name val="Calibri"/>
      <family val="2"/>
      <scheme val="minor"/>
    </font>
    <font>
      <sz val="10"/>
      <name val="Calibri"/>
      <family val="2"/>
      <scheme val="minor"/>
    </font>
    <font>
      <b/>
      <sz val="12"/>
      <color theme="0"/>
      <name val="Calibri"/>
      <family val="2"/>
      <scheme val="minor"/>
    </font>
    <font>
      <b/>
      <sz val="11"/>
      <name val="Calibri"/>
      <family val="2"/>
      <scheme val="minor"/>
    </font>
    <font>
      <b/>
      <sz val="10"/>
      <name val="Calibri"/>
      <family val="2"/>
      <scheme val="minor"/>
    </font>
    <font>
      <b/>
      <sz val="11"/>
      <color theme="0"/>
      <name val="Calibri"/>
      <family val="2"/>
      <scheme val="minor"/>
    </font>
    <font>
      <sz val="11"/>
      <color theme="0"/>
      <name val="Calibri"/>
      <family val="2"/>
      <scheme val="minor"/>
    </font>
    <font>
      <b/>
      <u/>
      <sz val="9"/>
      <color theme="0"/>
      <name val="Arial Narrow"/>
      <family val="2"/>
    </font>
    <font>
      <u/>
      <sz val="9"/>
      <color theme="0"/>
      <name val="Arial Narrow"/>
      <family val="2"/>
    </font>
    <font>
      <b/>
      <sz val="14"/>
      <color rgb="FF00435A"/>
      <name val="Arial Narrow"/>
      <family val="2"/>
    </font>
    <font>
      <sz val="14"/>
      <color rgb="FF00435A"/>
      <name val="Arial Narrow"/>
      <family val="2"/>
    </font>
    <font>
      <b/>
      <sz val="11"/>
      <color rgb="FF00435A"/>
      <name val="Calibri"/>
      <family val="2"/>
      <scheme val="minor"/>
    </font>
    <font>
      <b/>
      <sz val="14"/>
      <color rgb="FF00435A"/>
      <name val="Calibri"/>
      <family val="2"/>
      <scheme val="minor"/>
    </font>
    <font>
      <sz val="10"/>
      <color rgb="FF000000"/>
      <name val="Calibri"/>
      <family val="2"/>
    </font>
    <font>
      <b/>
      <sz val="10"/>
      <color theme="0"/>
      <name val="Calibri"/>
      <family val="2"/>
      <scheme val="minor"/>
    </font>
    <font>
      <b/>
      <sz val="16"/>
      <color rgb="FF00435A"/>
      <name val="Calibri"/>
      <family val="2"/>
    </font>
    <font>
      <b/>
      <sz val="9"/>
      <color rgb="FF00435A"/>
      <name val="Calibri"/>
      <family val="2"/>
      <scheme val="minor"/>
    </font>
    <font>
      <b/>
      <sz val="16"/>
      <color rgb="FF00435A"/>
      <name val="Calibri"/>
      <family val="2"/>
      <scheme val="minor"/>
    </font>
    <font>
      <b/>
      <sz val="11"/>
      <color theme="0"/>
      <name val="Arial Narrow"/>
      <family val="2"/>
    </font>
    <font>
      <b/>
      <sz val="16"/>
      <color rgb="FFFFFF00"/>
      <name val="Arial Narrow"/>
      <family val="2"/>
    </font>
    <font>
      <b/>
      <sz val="14"/>
      <color rgb="FFFFFF00"/>
      <name val="Arial Narrow"/>
      <family val="2"/>
    </font>
    <font>
      <b/>
      <sz val="11"/>
      <color rgb="FF000000"/>
      <name val="Calibri"/>
      <family val="2"/>
      <scheme val="minor"/>
    </font>
    <font>
      <b/>
      <sz val="14"/>
      <color rgb="FFC00000"/>
      <name val="Arial Narrow"/>
      <family val="2"/>
    </font>
    <font>
      <b/>
      <sz val="9"/>
      <color theme="1"/>
      <name val="Arial Narrow"/>
      <family val="2"/>
    </font>
    <font>
      <sz val="9"/>
      <color rgb="FF7030A0"/>
      <name val="Arial Narrow"/>
      <family val="2"/>
    </font>
    <font>
      <b/>
      <sz val="11"/>
      <color theme="1"/>
      <name val="Calibri"/>
      <family val="2"/>
      <scheme val="minor"/>
    </font>
    <font>
      <sz val="12"/>
      <color rgb="FF00435A"/>
      <name val="Calibri"/>
      <family val="2"/>
      <scheme val="minor"/>
    </font>
    <font>
      <sz val="12"/>
      <color rgb="FF000000"/>
      <name val="Calibri"/>
      <family val="2"/>
      <scheme val="minor"/>
    </font>
    <font>
      <sz val="24"/>
      <color theme="0"/>
      <name val="Calibri"/>
      <family val="2"/>
      <scheme val="minor"/>
    </font>
    <font>
      <b/>
      <sz val="10"/>
      <color theme="1"/>
      <name val="Calibri Light"/>
      <family val="2"/>
      <scheme val="major"/>
    </font>
    <font>
      <sz val="12"/>
      <color theme="1"/>
      <name val="Calibri"/>
      <family val="2"/>
      <scheme val="minor"/>
    </font>
    <font>
      <b/>
      <sz val="12"/>
      <color theme="1"/>
      <name val="Calibri"/>
      <family val="2"/>
      <scheme val="minor"/>
    </font>
    <font>
      <sz val="12"/>
      <name val="Calibri"/>
      <family val="2"/>
      <scheme val="minor"/>
    </font>
  </fonts>
  <fills count="112">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rgb="FF002060"/>
        <bgColor rgb="FF002060"/>
      </patternFill>
    </fill>
    <fill>
      <patternFill patternType="solid">
        <fgColor rgb="FFFF0000"/>
        <bgColor rgb="FFFF0000"/>
      </patternFill>
    </fill>
    <fill>
      <patternFill patternType="solid">
        <fgColor rgb="FF0070C0"/>
        <bgColor rgb="FF0070C0"/>
      </patternFill>
    </fill>
    <fill>
      <patternFill patternType="solid">
        <fgColor rgb="FFADB9CA"/>
        <bgColor rgb="FFADB9CA"/>
      </patternFill>
    </fill>
    <fill>
      <patternFill patternType="solid">
        <fgColor rgb="FFDEEAF6"/>
        <bgColor rgb="FFDEEAF6"/>
      </patternFill>
    </fill>
    <fill>
      <patternFill patternType="solid">
        <fgColor rgb="FFD8D8D8"/>
        <bgColor rgb="FFD8D8D8"/>
      </patternFill>
    </fill>
    <fill>
      <patternFill patternType="solid">
        <fgColor rgb="FFFFFF00"/>
        <bgColor rgb="FFFFFF00"/>
      </patternFill>
    </fill>
    <fill>
      <patternFill patternType="solid">
        <fgColor rgb="FFDADADA"/>
        <bgColor rgb="FFDADADA"/>
      </patternFill>
    </fill>
    <fill>
      <patternFill patternType="solid">
        <fgColor rgb="FF92D050"/>
        <bgColor rgb="FF92D050"/>
      </patternFill>
    </fill>
    <fill>
      <patternFill patternType="solid">
        <fgColor rgb="FFFFE598"/>
        <bgColor rgb="FFFFE598"/>
      </patternFill>
    </fill>
    <fill>
      <patternFill patternType="solid">
        <fgColor rgb="FFC5E0B3"/>
        <bgColor rgb="FFC5E0B3"/>
      </patternFill>
    </fill>
    <fill>
      <patternFill patternType="solid">
        <fgColor rgb="FFA5A5A5"/>
        <bgColor rgb="FFA5A5A5"/>
      </patternFill>
    </fill>
    <fill>
      <patternFill patternType="solid">
        <fgColor rgb="FFFFC000"/>
        <bgColor rgb="FFFFC000"/>
      </patternFill>
    </fill>
    <fill>
      <patternFill patternType="solid">
        <fgColor rgb="FFA8D08D"/>
        <bgColor rgb="FFA8D08D"/>
      </patternFill>
    </fill>
    <fill>
      <patternFill patternType="solid">
        <fgColor rgb="FFBF9000"/>
        <bgColor rgb="FFBF9000"/>
      </patternFill>
    </fill>
    <fill>
      <patternFill patternType="solid">
        <fgColor rgb="FFBDD6EE"/>
        <bgColor rgb="FFBDD6EE"/>
      </patternFill>
    </fill>
    <fill>
      <patternFill patternType="solid">
        <fgColor rgb="FF70AD47"/>
        <bgColor rgb="FF70AD47"/>
      </patternFill>
    </fill>
    <fill>
      <patternFill patternType="solid">
        <fgColor rgb="FF00B0F0"/>
        <bgColor rgb="FF00B0F0"/>
      </patternFill>
    </fill>
    <fill>
      <patternFill patternType="solid">
        <fgColor rgb="FFC8C8C8"/>
        <bgColor rgb="FFC8C8C8"/>
      </patternFill>
    </fill>
    <fill>
      <patternFill patternType="solid">
        <fgColor theme="0" tint="-0.34998626667073579"/>
        <bgColor indexed="64"/>
      </patternFill>
    </fill>
    <fill>
      <patternFill patternType="solid">
        <fgColor theme="7" tint="0.39997558519241921"/>
        <bgColor rgb="FFD8D8D8"/>
      </patternFill>
    </fill>
    <fill>
      <patternFill patternType="solid">
        <fgColor rgb="FFFFFF0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70C0"/>
        <bgColor indexed="64"/>
      </patternFill>
    </fill>
    <fill>
      <patternFill patternType="solid">
        <fgColor rgb="FF00B0F0"/>
        <bgColor rgb="FFFFFFFF"/>
      </patternFill>
    </fill>
    <fill>
      <patternFill patternType="solid">
        <fgColor rgb="FF00B0F0"/>
        <bgColor indexed="64"/>
      </patternFill>
    </fill>
    <fill>
      <patternFill patternType="solid">
        <fgColor rgb="FFFF0000"/>
        <bgColor rgb="FFFFFFFF"/>
      </patternFill>
    </fill>
    <fill>
      <patternFill patternType="solid">
        <fgColor rgb="FFFF0000"/>
        <bgColor rgb="FFADB9CA"/>
      </patternFill>
    </fill>
    <fill>
      <patternFill patternType="solid">
        <fgColor rgb="FFFF0000"/>
        <bgColor rgb="FFD8D8D8"/>
      </patternFill>
    </fill>
    <fill>
      <patternFill patternType="solid">
        <fgColor theme="0"/>
        <bgColor indexed="64"/>
      </patternFill>
    </fill>
    <fill>
      <patternFill patternType="solid">
        <fgColor theme="0"/>
        <bgColor rgb="FFDADADA"/>
      </patternFill>
    </fill>
    <fill>
      <patternFill patternType="solid">
        <fgColor theme="0"/>
        <bgColor rgb="FFFFCC00"/>
      </patternFill>
    </fill>
    <fill>
      <patternFill patternType="solid">
        <fgColor rgb="FF92D050"/>
        <bgColor indexed="64"/>
      </patternFill>
    </fill>
    <fill>
      <patternFill patternType="solid">
        <fgColor rgb="FFFFFF00"/>
        <bgColor rgb="FFFFFFFF"/>
      </patternFill>
    </fill>
    <fill>
      <patternFill patternType="solid">
        <fgColor theme="0"/>
        <bgColor rgb="FFD8D8D8"/>
      </patternFill>
    </fill>
    <fill>
      <patternFill patternType="solid">
        <fgColor rgb="FFFFFF00"/>
        <bgColor rgb="FF0070C0"/>
      </patternFill>
    </fill>
    <fill>
      <patternFill patternType="solid">
        <fgColor rgb="FFFFFF00"/>
        <bgColor rgb="FFD8D8D8"/>
      </patternFill>
    </fill>
    <fill>
      <patternFill patternType="solid">
        <fgColor theme="2" tint="-9.9978637043366805E-2"/>
        <bgColor rgb="FFD8D8D8"/>
      </patternFill>
    </fill>
    <fill>
      <patternFill patternType="solid">
        <fgColor theme="2" tint="-9.9978637043366805E-2"/>
        <bgColor rgb="FFADB9CA"/>
      </patternFill>
    </fill>
    <fill>
      <patternFill patternType="solid">
        <fgColor theme="0"/>
        <bgColor rgb="FFADB9CA"/>
      </patternFill>
    </fill>
    <fill>
      <patternFill patternType="solid">
        <fgColor theme="4" tint="0.79998168889431442"/>
        <bgColor rgb="FFFFFFFF"/>
      </patternFill>
    </fill>
    <fill>
      <patternFill patternType="solid">
        <fgColor theme="2" tint="-9.9978637043366805E-2"/>
        <bgColor rgb="FFFFFFFF"/>
      </patternFill>
    </fill>
    <fill>
      <patternFill patternType="solid">
        <fgColor theme="0"/>
        <bgColor rgb="FFFFFFFF"/>
      </patternFill>
    </fill>
    <fill>
      <patternFill patternType="solid">
        <fgColor theme="0"/>
        <bgColor rgb="FFC5E0B3"/>
      </patternFill>
    </fill>
    <fill>
      <patternFill patternType="solid">
        <fgColor theme="0"/>
        <bgColor rgb="FFFFFF00"/>
      </patternFill>
    </fill>
    <fill>
      <patternFill patternType="solid">
        <fgColor theme="0"/>
        <bgColor rgb="FF92D050"/>
      </patternFill>
    </fill>
    <fill>
      <patternFill patternType="solid">
        <fgColor theme="0"/>
        <bgColor rgb="FFA5A5A5"/>
      </patternFill>
    </fill>
    <fill>
      <patternFill patternType="solid">
        <fgColor theme="0"/>
        <bgColor rgb="FFA8D08D"/>
      </patternFill>
    </fill>
    <fill>
      <patternFill patternType="solid">
        <fgColor rgb="FF0070C0"/>
        <bgColor rgb="FFADB9CA"/>
      </patternFill>
    </fill>
    <fill>
      <patternFill patternType="solid">
        <fgColor theme="4" tint="0.79998168889431442"/>
        <bgColor rgb="FFDEEAF6"/>
      </patternFill>
    </fill>
    <fill>
      <patternFill patternType="solid">
        <fgColor theme="2" tint="-9.9978637043366805E-2"/>
        <bgColor rgb="FFDEEAF6"/>
      </patternFill>
    </fill>
    <fill>
      <patternFill patternType="solid">
        <fgColor theme="2" tint="-9.9978637043366805E-2"/>
        <bgColor rgb="FFFFFF00"/>
      </patternFill>
    </fill>
    <fill>
      <patternFill patternType="solid">
        <fgColor theme="4" tint="0.79998168889431442"/>
        <bgColor rgb="FFADB9CA"/>
      </patternFill>
    </fill>
    <fill>
      <patternFill patternType="solid">
        <fgColor theme="3" tint="0.59999389629810485"/>
        <bgColor rgb="FFADB9CA"/>
      </patternFill>
    </fill>
    <fill>
      <patternFill patternType="solid">
        <fgColor theme="0"/>
        <bgColor rgb="FFBFBFBF"/>
      </patternFill>
    </fill>
    <fill>
      <patternFill patternType="solid">
        <fgColor theme="0"/>
        <bgColor rgb="FF002060"/>
      </patternFill>
    </fill>
    <fill>
      <patternFill patternType="solid">
        <fgColor theme="0"/>
        <bgColor rgb="FFFF0000"/>
      </patternFill>
    </fill>
    <fill>
      <patternFill patternType="solid">
        <fgColor theme="0"/>
        <bgColor rgb="FFFFC000"/>
      </patternFill>
    </fill>
    <fill>
      <patternFill patternType="solid">
        <fgColor rgb="FF0070C0"/>
        <bgColor rgb="FFD8D8D8"/>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79998168889431442"/>
        <bgColor rgb="FFD8D8D8"/>
      </patternFill>
    </fill>
    <fill>
      <patternFill patternType="solid">
        <fgColor theme="3" tint="0.59999389629810485"/>
        <bgColor rgb="FFD8D8D8"/>
      </patternFill>
    </fill>
    <fill>
      <patternFill patternType="solid">
        <fgColor theme="0"/>
        <bgColor rgb="FFBF9000"/>
      </patternFill>
    </fill>
    <fill>
      <patternFill patternType="solid">
        <fgColor theme="2" tint="-9.9978637043366805E-2"/>
        <bgColor rgb="FFFFE598"/>
      </patternFill>
    </fill>
    <fill>
      <patternFill patternType="solid">
        <fgColor theme="2" tint="-9.9978637043366805E-2"/>
        <bgColor rgb="FFFF0000"/>
      </patternFill>
    </fill>
    <fill>
      <patternFill patternType="solid">
        <fgColor theme="4" tint="0.79998168889431442"/>
        <bgColor rgb="FFBDD6EE"/>
      </patternFill>
    </fill>
    <fill>
      <patternFill patternType="solid">
        <fgColor rgb="FF92D050"/>
        <bgColor rgb="FF70AD47"/>
      </patternFill>
    </fill>
    <fill>
      <patternFill patternType="solid">
        <fgColor rgb="FF92D050"/>
        <bgColor rgb="FFA8D08D"/>
      </patternFill>
    </fill>
    <fill>
      <patternFill patternType="solid">
        <fgColor theme="8" tint="-0.499984740745262"/>
        <bgColor indexed="64"/>
      </patternFill>
    </fill>
    <fill>
      <patternFill patternType="solid">
        <fgColor rgb="FFFFFF00"/>
        <bgColor rgb="FF00B0F0"/>
      </patternFill>
    </fill>
    <fill>
      <patternFill patternType="solid">
        <fgColor rgb="FF7030A0"/>
        <bgColor rgb="FFFFFFFF"/>
      </patternFill>
    </fill>
    <fill>
      <patternFill patternType="solid">
        <fgColor rgb="FFFFC000"/>
        <bgColor indexed="64"/>
      </patternFill>
    </fill>
    <fill>
      <patternFill patternType="solid">
        <fgColor rgb="FF92D050"/>
        <bgColor rgb="FFFFFFFF"/>
      </patternFill>
    </fill>
    <fill>
      <patternFill patternType="solid">
        <fgColor rgb="FFFFC000"/>
        <bgColor rgb="FFFFFFFF"/>
      </patternFill>
    </fill>
    <fill>
      <patternFill patternType="solid">
        <fgColor rgb="FF00B050"/>
        <bgColor rgb="FF70AD47"/>
      </patternFill>
    </fill>
    <fill>
      <patternFill patternType="solid">
        <fgColor rgb="FF00B050"/>
        <bgColor indexed="64"/>
      </patternFill>
    </fill>
    <fill>
      <patternFill patternType="solid">
        <fgColor rgb="FF00435A"/>
        <bgColor rgb="FF0070C0"/>
      </patternFill>
    </fill>
    <fill>
      <patternFill patternType="solid">
        <fgColor rgb="FF00435A"/>
        <bgColor indexed="64"/>
      </patternFill>
    </fill>
    <fill>
      <patternFill patternType="solid">
        <fgColor rgb="FF00435A"/>
        <bgColor rgb="FFD8D8D8"/>
      </patternFill>
    </fill>
    <fill>
      <patternFill patternType="solid">
        <fgColor theme="6"/>
        <bgColor rgb="FFD8D8D8"/>
      </patternFill>
    </fill>
    <fill>
      <patternFill patternType="solid">
        <fgColor rgb="FFFFFF81"/>
        <bgColor rgb="FFFFFF00"/>
      </patternFill>
    </fill>
    <fill>
      <patternFill patternType="solid">
        <fgColor rgb="FFFFFFCC"/>
        <bgColor rgb="FFFFFF00"/>
      </patternFill>
    </fill>
    <fill>
      <patternFill patternType="solid">
        <fgColor rgb="FFFFFF81"/>
        <bgColor rgb="FFFFFFFF"/>
      </patternFill>
    </fill>
    <fill>
      <patternFill patternType="solid">
        <fgColor rgb="FFFFFF81"/>
        <bgColor indexed="64"/>
      </patternFill>
    </fill>
    <fill>
      <patternFill patternType="solid">
        <fgColor rgb="FFFFFFCC"/>
        <bgColor rgb="FFFFFFFF"/>
      </patternFill>
    </fill>
    <fill>
      <patternFill patternType="solid">
        <fgColor rgb="FFFFFFCC"/>
        <bgColor indexed="64"/>
      </patternFill>
    </fill>
    <fill>
      <patternFill patternType="solid">
        <fgColor rgb="FF00435A"/>
        <bgColor rgb="FF002060"/>
      </patternFill>
    </fill>
    <fill>
      <patternFill patternType="solid">
        <fgColor rgb="FF00435A"/>
        <bgColor rgb="FFFFFFFF"/>
      </patternFill>
    </fill>
    <fill>
      <patternFill patternType="solid">
        <fgColor rgb="FF00435A"/>
        <bgColor rgb="FFBFBFBF"/>
      </patternFill>
    </fill>
    <fill>
      <patternFill patternType="solid">
        <fgColor rgb="FF0078A2"/>
        <bgColor rgb="FF0070C0"/>
      </patternFill>
    </fill>
    <fill>
      <patternFill patternType="solid">
        <fgColor rgb="FF0078A2"/>
        <bgColor rgb="FFADB9CA"/>
      </patternFill>
    </fill>
    <fill>
      <patternFill patternType="solid">
        <fgColor rgb="FF99CCFF"/>
        <bgColor rgb="FFADB9CA"/>
      </patternFill>
    </fill>
    <fill>
      <patternFill patternType="solid">
        <fgColor rgb="FFC5DDF1"/>
        <bgColor rgb="FFDEEAF6"/>
      </patternFill>
    </fill>
    <fill>
      <patternFill patternType="solid">
        <fgColor rgb="FFC5DDF1"/>
        <bgColor rgb="FFADB9CA"/>
      </patternFill>
    </fill>
    <fill>
      <patternFill patternType="solid">
        <fgColor rgb="FFC5DDF1"/>
        <bgColor indexed="64"/>
      </patternFill>
    </fill>
    <fill>
      <patternFill patternType="solid">
        <fgColor rgb="FF0078A2"/>
        <bgColor indexed="64"/>
      </patternFill>
    </fill>
    <fill>
      <patternFill patternType="solid">
        <fgColor rgb="FF99CCFF"/>
        <bgColor indexed="64"/>
      </patternFill>
    </fill>
    <fill>
      <patternFill patternType="solid">
        <fgColor rgb="FFC5DDF1"/>
        <bgColor rgb="FFBDD6EE"/>
      </patternFill>
    </fill>
    <fill>
      <patternFill patternType="solid">
        <fgColor rgb="FFD8D8D8"/>
        <bgColor rgb="FFADB9CA"/>
      </patternFill>
    </fill>
    <fill>
      <patternFill patternType="solid">
        <fgColor rgb="FFD8D8D8"/>
        <bgColor rgb="FFDEEAF6"/>
      </patternFill>
    </fill>
    <fill>
      <patternFill patternType="solid">
        <fgColor rgb="FFD8D8D8"/>
        <bgColor indexed="64"/>
      </patternFill>
    </fill>
    <fill>
      <patternFill patternType="solid">
        <fgColor rgb="FFC5DDF1"/>
        <bgColor rgb="FFFFFFFF"/>
      </patternFill>
    </fill>
    <fill>
      <patternFill patternType="solid">
        <fgColor theme="9" tint="-0.249977111117893"/>
        <bgColor indexed="64"/>
      </patternFill>
    </fill>
    <fill>
      <patternFill patternType="solid">
        <fgColor rgb="FF002060"/>
        <bgColor indexed="64"/>
      </patternFill>
    </fill>
    <fill>
      <patternFill patternType="solid">
        <fgColor theme="2" tint="-0.249977111117893"/>
        <bgColor indexed="64"/>
      </patternFill>
    </fill>
  </fills>
  <borders count="70">
    <border>
      <left/>
      <right/>
      <top/>
      <bottom/>
      <diagonal/>
    </border>
    <border>
      <left style="thin">
        <color rgb="FFFFFFFF"/>
      </left>
      <right style="thin">
        <color rgb="FFFFFFFF"/>
      </right>
      <top style="thin">
        <color rgb="FFFFFFFF"/>
      </top>
      <bottom/>
      <diagonal/>
    </border>
    <border>
      <left style="double">
        <color rgb="FF44546A"/>
      </left>
      <right/>
      <top style="double">
        <color rgb="FF44546A"/>
      </top>
      <bottom style="double">
        <color rgb="FF44546A"/>
      </bottom>
      <diagonal/>
    </border>
    <border>
      <left/>
      <right/>
      <top style="double">
        <color rgb="FF44546A"/>
      </top>
      <bottom style="double">
        <color rgb="FF44546A"/>
      </bottom>
      <diagonal/>
    </border>
    <border>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diagonal/>
    </border>
    <border>
      <left style="double">
        <color rgb="FF44546A"/>
      </left>
      <right style="double">
        <color rgb="FF44546A"/>
      </right>
      <top/>
      <bottom/>
      <diagonal/>
    </border>
    <border>
      <left style="double">
        <color rgb="FF44546A"/>
      </left>
      <right/>
      <top style="double">
        <color rgb="FF44546A"/>
      </top>
      <bottom/>
      <diagonal/>
    </border>
    <border>
      <left style="double">
        <color rgb="FF44546A"/>
      </left>
      <right style="double">
        <color rgb="FF44546A"/>
      </right>
      <top/>
      <bottom style="double">
        <color rgb="FF44546A"/>
      </bottom>
      <diagonal/>
    </border>
    <border>
      <left style="double">
        <color rgb="FF44546A"/>
      </left>
      <right/>
      <top/>
      <bottom style="double">
        <color rgb="FF44546A"/>
      </bottom>
      <diagonal/>
    </border>
    <border>
      <left style="thin">
        <color rgb="FF000000"/>
      </left>
      <right style="thin">
        <color rgb="FF000000"/>
      </right>
      <top style="thin">
        <color rgb="FF000000"/>
      </top>
      <bottom style="thin">
        <color rgb="FF000000"/>
      </bottom>
      <diagonal/>
    </border>
    <border>
      <left/>
      <right style="double">
        <color rgb="FF44546A"/>
      </right>
      <top style="double">
        <color rgb="FF44546A"/>
      </top>
      <bottom/>
      <diagonal/>
    </border>
    <border>
      <left/>
      <right style="double">
        <color rgb="FF44546A"/>
      </right>
      <top/>
      <bottom/>
      <diagonal/>
    </border>
    <border>
      <left/>
      <right style="double">
        <color rgb="FF44546A"/>
      </right>
      <top/>
      <bottom style="double">
        <color rgb="FF44546A"/>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double">
        <color theme="3"/>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right style="double">
        <color theme="3"/>
      </right>
      <top style="double">
        <color theme="3"/>
      </top>
      <bottom style="double">
        <color theme="3"/>
      </bottom>
      <diagonal/>
    </border>
    <border>
      <left style="double">
        <color theme="1"/>
      </left>
      <right style="double">
        <color theme="1"/>
      </right>
      <top style="double">
        <color theme="1"/>
      </top>
      <bottom style="double">
        <color theme="1"/>
      </bottom>
      <diagonal/>
    </border>
    <border>
      <left style="double">
        <color theme="0"/>
      </left>
      <right style="double">
        <color theme="0"/>
      </right>
      <top style="double">
        <color theme="0"/>
      </top>
      <bottom style="double">
        <color theme="0"/>
      </bottom>
      <diagonal/>
    </border>
    <border>
      <left style="double">
        <color theme="3"/>
      </left>
      <right style="double">
        <color theme="3"/>
      </right>
      <top/>
      <bottom style="double">
        <color theme="3"/>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0"/>
      </left>
      <right style="double">
        <color theme="0"/>
      </right>
      <top style="double">
        <color theme="0"/>
      </top>
      <bottom/>
      <diagonal/>
    </border>
    <border>
      <left style="double">
        <color theme="0"/>
      </left>
      <right style="double">
        <color theme="0"/>
      </right>
      <top/>
      <bottom style="double">
        <color theme="0"/>
      </bottom>
      <diagonal/>
    </border>
    <border>
      <left style="double">
        <color theme="1"/>
      </left>
      <right style="double">
        <color theme="0"/>
      </right>
      <top style="double">
        <color theme="1"/>
      </top>
      <bottom style="double">
        <color theme="1"/>
      </bottom>
      <diagonal/>
    </border>
    <border>
      <left style="double">
        <color theme="0"/>
      </left>
      <right style="double">
        <color theme="0"/>
      </right>
      <top style="double">
        <color theme="1"/>
      </top>
      <bottom style="double">
        <color theme="1"/>
      </bottom>
      <diagonal/>
    </border>
    <border>
      <left style="double">
        <color theme="0"/>
      </left>
      <right style="double">
        <color theme="1"/>
      </right>
      <top style="double">
        <color theme="1"/>
      </top>
      <bottom style="double">
        <color theme="1"/>
      </bottom>
      <diagonal/>
    </border>
    <border>
      <left style="double">
        <color rgb="FF00435A"/>
      </left>
      <right/>
      <top style="double">
        <color rgb="FF00435A"/>
      </top>
      <bottom style="double">
        <color rgb="FF00435A"/>
      </bottom>
      <diagonal/>
    </border>
    <border>
      <left style="double">
        <color theme="0"/>
      </left>
      <right style="double">
        <color rgb="FF00435A"/>
      </right>
      <top style="double">
        <color rgb="FF00435A"/>
      </top>
      <bottom style="double">
        <color rgb="FF00435A"/>
      </bottom>
      <diagonal/>
    </border>
    <border>
      <left style="double">
        <color rgb="FF00435A"/>
      </left>
      <right style="double">
        <color rgb="FF00435A"/>
      </right>
      <top style="double">
        <color rgb="FF00435A"/>
      </top>
      <bottom style="double">
        <color rgb="FF00435A"/>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004C5A"/>
      </left>
      <right style="thin">
        <color rgb="FF004C5A"/>
      </right>
      <top style="double">
        <color rgb="FF004C5A"/>
      </top>
      <bottom style="thin">
        <color rgb="FF004C5A"/>
      </bottom>
      <diagonal/>
    </border>
    <border>
      <left style="thin">
        <color rgb="FF004C5A"/>
      </left>
      <right style="thin">
        <color rgb="FF004C5A"/>
      </right>
      <top style="double">
        <color rgb="FF004C5A"/>
      </top>
      <bottom style="thin">
        <color rgb="FF004C5A"/>
      </bottom>
      <diagonal/>
    </border>
    <border>
      <left style="thin">
        <color rgb="FF004C5A"/>
      </left>
      <right style="medium">
        <color rgb="FF004C5A"/>
      </right>
      <top style="double">
        <color rgb="FF004C5A"/>
      </top>
      <bottom style="thin">
        <color rgb="FF004C5A"/>
      </bottom>
      <diagonal/>
    </border>
    <border>
      <left style="medium">
        <color rgb="FF004C5A"/>
      </left>
      <right style="thin">
        <color rgb="FF004C5A"/>
      </right>
      <top style="thin">
        <color rgb="FF004C5A"/>
      </top>
      <bottom style="thin">
        <color rgb="FF004C5A"/>
      </bottom>
      <diagonal/>
    </border>
    <border>
      <left style="thin">
        <color rgb="FF004C5A"/>
      </left>
      <right style="thin">
        <color rgb="FF004C5A"/>
      </right>
      <top style="thin">
        <color rgb="FF004C5A"/>
      </top>
      <bottom style="thin">
        <color rgb="FF004C5A"/>
      </bottom>
      <diagonal/>
    </border>
    <border>
      <left style="thin">
        <color rgb="FF004C5A"/>
      </left>
      <right style="medium">
        <color rgb="FF004C5A"/>
      </right>
      <top style="thin">
        <color rgb="FF004C5A"/>
      </top>
      <bottom style="thin">
        <color rgb="FF004C5A"/>
      </bottom>
      <diagonal/>
    </border>
    <border>
      <left style="medium">
        <color rgb="FF004C5A"/>
      </left>
      <right style="thin">
        <color rgb="FF004C5A"/>
      </right>
      <top style="thin">
        <color rgb="FF004C5A"/>
      </top>
      <bottom style="double">
        <color rgb="FF004C5A"/>
      </bottom>
      <diagonal/>
    </border>
    <border>
      <left style="thin">
        <color rgb="FF004C5A"/>
      </left>
      <right style="thin">
        <color rgb="FF004C5A"/>
      </right>
      <top style="thin">
        <color rgb="FF004C5A"/>
      </top>
      <bottom style="double">
        <color rgb="FF004C5A"/>
      </bottom>
      <diagonal/>
    </border>
    <border>
      <left style="thin">
        <color rgb="FF004C5A"/>
      </left>
      <right style="medium">
        <color rgb="FF004C5A"/>
      </right>
      <top style="thin">
        <color rgb="FF004C5A"/>
      </top>
      <bottom style="double">
        <color rgb="FF004C5A"/>
      </bottom>
      <diagonal/>
    </border>
    <border>
      <left style="medium">
        <color rgb="FF004C5A"/>
      </left>
      <right style="thin">
        <color rgb="FF004C5A"/>
      </right>
      <top style="double">
        <color rgb="FF004C5A"/>
      </top>
      <bottom style="double">
        <color rgb="FF004C5A"/>
      </bottom>
      <diagonal/>
    </border>
    <border>
      <left style="thin">
        <color rgb="FF004C5A"/>
      </left>
      <right style="thin">
        <color rgb="FF004C5A"/>
      </right>
      <top style="double">
        <color rgb="FF004C5A"/>
      </top>
      <bottom style="double">
        <color rgb="FF004C5A"/>
      </bottom>
      <diagonal/>
    </border>
    <border>
      <left style="thin">
        <color rgb="FF004C5A"/>
      </left>
      <right style="medium">
        <color rgb="FF004C5A"/>
      </right>
      <top style="double">
        <color rgb="FF004C5A"/>
      </top>
      <bottom style="double">
        <color rgb="FF004C5A"/>
      </bottom>
      <diagonal/>
    </border>
    <border>
      <left style="medium">
        <color rgb="FF004C5A"/>
      </left>
      <right style="thin">
        <color rgb="FF004C5A"/>
      </right>
      <top style="thin">
        <color rgb="FF004C5A"/>
      </top>
      <bottom/>
      <diagonal/>
    </border>
    <border>
      <left style="thin">
        <color rgb="FF004C5A"/>
      </left>
      <right style="thin">
        <color rgb="FF004C5A"/>
      </right>
      <top style="thin">
        <color rgb="FF004C5A"/>
      </top>
      <bottom/>
      <diagonal/>
    </border>
    <border>
      <left style="thin">
        <color rgb="FF004C5A"/>
      </left>
      <right style="medium">
        <color rgb="FF004C5A"/>
      </right>
      <top style="thin">
        <color rgb="FF004C5A"/>
      </top>
      <bottom/>
      <diagonal/>
    </border>
    <border>
      <left style="medium">
        <color rgb="FF004C5A"/>
      </left>
      <right style="thin">
        <color rgb="FF004C5A"/>
      </right>
      <top/>
      <bottom style="thin">
        <color rgb="FF004C5A"/>
      </bottom>
      <diagonal/>
    </border>
    <border>
      <left style="thin">
        <color rgb="FF004C5A"/>
      </left>
      <right style="thin">
        <color rgb="FF004C5A"/>
      </right>
      <top/>
      <bottom style="thin">
        <color rgb="FF004C5A"/>
      </bottom>
      <diagonal/>
    </border>
    <border>
      <left style="thin">
        <color rgb="FF004C5A"/>
      </left>
      <right style="medium">
        <color rgb="FF004C5A"/>
      </right>
      <top/>
      <bottom style="thin">
        <color rgb="FF004C5A"/>
      </bottom>
      <diagonal/>
    </border>
  </borders>
  <cellStyleXfs count="4">
    <xf numFmtId="0" fontId="0" fillId="0" borderId="0"/>
    <xf numFmtId="9" fontId="6" fillId="0" borderId="0" applyFont="0" applyFill="0" applyBorder="0" applyAlignment="0" applyProtection="0"/>
    <xf numFmtId="0" fontId="3" fillId="0" borderId="0"/>
    <xf numFmtId="0" fontId="2" fillId="0" borderId="0"/>
  </cellStyleXfs>
  <cellXfs count="1007">
    <xf numFmtId="0" fontId="0" fillId="0" borderId="0" xfId="0" applyFont="1" applyAlignment="1"/>
    <xf numFmtId="0" fontId="0" fillId="0" borderId="0" xfId="0" applyFont="1" applyAlignment="1">
      <alignment vertical="top" wrapText="1"/>
    </xf>
    <xf numFmtId="0" fontId="0" fillId="0" borderId="17" xfId="0" applyFont="1" applyBorder="1" applyAlignment="1">
      <alignment vertical="top" wrapText="1"/>
    </xf>
    <xf numFmtId="9" fontId="0" fillId="0" borderId="17" xfId="1" applyFont="1" applyBorder="1" applyAlignment="1">
      <alignment vertical="top" wrapText="1"/>
    </xf>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20" xfId="0" applyFont="1" applyBorder="1" applyAlignment="1">
      <alignment vertical="top" wrapText="1"/>
    </xf>
    <xf numFmtId="9" fontId="0" fillId="0" borderId="20" xfId="1" applyFont="1" applyBorder="1" applyAlignment="1">
      <alignment vertical="top" wrapText="1"/>
    </xf>
    <xf numFmtId="0" fontId="0" fillId="0" borderId="21" xfId="0" applyFont="1" applyBorder="1" applyAlignment="1">
      <alignment vertical="top" wrapText="1"/>
    </xf>
    <xf numFmtId="0" fontId="0" fillId="0" borderId="22" xfId="0" applyFont="1" applyBorder="1" applyAlignment="1">
      <alignment vertical="top" wrapText="1"/>
    </xf>
    <xf numFmtId="0" fontId="5" fillId="0" borderId="17" xfId="0" applyFont="1" applyBorder="1" applyAlignment="1">
      <alignment vertical="top" wrapText="1"/>
    </xf>
    <xf numFmtId="0" fontId="7" fillId="23" borderId="23" xfId="0" applyFont="1" applyFill="1" applyBorder="1" applyAlignment="1">
      <alignment horizontal="center" vertical="center" wrapText="1"/>
    </xf>
    <xf numFmtId="0" fontId="7" fillId="23" borderId="24" xfId="0" applyFont="1" applyFill="1" applyBorder="1" applyAlignment="1">
      <alignment horizontal="center" vertical="center" wrapText="1"/>
    </xf>
    <xf numFmtId="0" fontId="0" fillId="0" borderId="0" xfId="0" applyFont="1" applyAlignment="1">
      <alignment horizontal="center" vertical="top" wrapText="1"/>
    </xf>
    <xf numFmtId="9" fontId="0" fillId="0" borderId="22" xfId="1" applyFont="1" applyBorder="1" applyAlignment="1">
      <alignment vertical="top" wrapText="1"/>
    </xf>
    <xf numFmtId="9" fontId="0" fillId="0" borderId="17" xfId="0" applyNumberFormat="1" applyFont="1" applyBorder="1" applyAlignment="1">
      <alignment vertical="top" wrapText="1"/>
    </xf>
    <xf numFmtId="0" fontId="5" fillId="0" borderId="20" xfId="0" applyFont="1" applyBorder="1" applyAlignment="1">
      <alignment vertical="top" wrapText="1"/>
    </xf>
    <xf numFmtId="9" fontId="0" fillId="0" borderId="20" xfId="0" applyNumberFormat="1" applyFont="1" applyBorder="1" applyAlignment="1">
      <alignment vertical="top" wrapText="1"/>
    </xf>
    <xf numFmtId="10" fontId="0" fillId="0" borderId="17" xfId="0" applyNumberFormat="1" applyFont="1" applyBorder="1" applyAlignment="1">
      <alignment vertical="top" wrapText="1"/>
    </xf>
    <xf numFmtId="166" fontId="0" fillId="0" borderId="17" xfId="1" applyNumberFormat="1" applyFont="1" applyBorder="1" applyAlignment="1">
      <alignment vertical="top" wrapText="1"/>
    </xf>
    <xf numFmtId="9" fontId="0" fillId="0" borderId="25" xfId="1" applyFont="1" applyBorder="1" applyAlignment="1">
      <alignment vertical="top" wrapText="1"/>
    </xf>
    <xf numFmtId="10" fontId="5" fillId="0" borderId="17" xfId="0" applyNumberFormat="1" applyFont="1" applyBorder="1" applyAlignment="1">
      <alignment vertical="top" wrapText="1"/>
    </xf>
    <xf numFmtId="9" fontId="0" fillId="25" borderId="17" xfId="1" applyFont="1" applyFill="1" applyBorder="1" applyAlignment="1">
      <alignment vertical="top" wrapText="1"/>
    </xf>
    <xf numFmtId="9" fontId="5" fillId="0" borderId="25" xfId="1" applyFont="1" applyBorder="1" applyAlignment="1">
      <alignment vertical="top" wrapText="1"/>
    </xf>
    <xf numFmtId="9" fontId="5" fillId="0" borderId="17" xfId="1" applyFont="1" applyBorder="1" applyAlignment="1">
      <alignment vertical="top" wrapText="1"/>
    </xf>
    <xf numFmtId="9" fontId="5" fillId="0" borderId="20" xfId="1" applyFont="1" applyBorder="1" applyAlignment="1">
      <alignment vertical="top" wrapText="1"/>
    </xf>
    <xf numFmtId="0" fontId="5" fillId="0" borderId="22" xfId="0" applyFont="1" applyBorder="1" applyAlignment="1">
      <alignment vertical="top" wrapText="1"/>
    </xf>
    <xf numFmtId="9" fontId="5" fillId="0" borderId="22" xfId="1" applyFont="1" applyBorder="1" applyAlignment="1">
      <alignment vertical="top" wrapText="1"/>
    </xf>
    <xf numFmtId="9" fontId="0" fillId="26" borderId="22" xfId="1" applyFont="1" applyFill="1" applyBorder="1" applyAlignment="1">
      <alignment vertical="top" wrapText="1"/>
    </xf>
    <xf numFmtId="0" fontId="0" fillId="26" borderId="21" xfId="0" applyFont="1" applyFill="1" applyBorder="1" applyAlignment="1">
      <alignment vertical="top" wrapText="1"/>
    </xf>
    <xf numFmtId="0" fontId="0" fillId="26" borderId="22" xfId="0" applyFont="1" applyFill="1" applyBorder="1" applyAlignment="1">
      <alignment vertical="top" wrapText="1"/>
    </xf>
    <xf numFmtId="9" fontId="5" fillId="26" borderId="22" xfId="1" applyFont="1" applyFill="1" applyBorder="1" applyAlignment="1">
      <alignment vertical="top" wrapText="1"/>
    </xf>
    <xf numFmtId="9" fontId="0" fillId="26" borderId="17" xfId="1" applyFont="1" applyFill="1" applyBorder="1" applyAlignment="1">
      <alignment vertical="top" wrapText="1"/>
    </xf>
    <xf numFmtId="0" fontId="0" fillId="26" borderId="18" xfId="0" applyFont="1" applyFill="1" applyBorder="1" applyAlignment="1">
      <alignment vertical="top" wrapText="1"/>
    </xf>
    <xf numFmtId="0" fontId="5" fillId="26" borderId="17" xfId="0" applyFont="1" applyFill="1" applyBorder="1" applyAlignment="1">
      <alignment vertical="top" wrapText="1"/>
    </xf>
    <xf numFmtId="10" fontId="0" fillId="26" borderId="17" xfId="0" applyNumberFormat="1" applyFont="1" applyFill="1" applyBorder="1" applyAlignment="1">
      <alignment vertical="top" wrapText="1"/>
    </xf>
    <xf numFmtId="9" fontId="0" fillId="26" borderId="25" xfId="1" applyFont="1" applyFill="1" applyBorder="1" applyAlignment="1">
      <alignment vertical="top" wrapText="1"/>
    </xf>
    <xf numFmtId="0" fontId="0" fillId="26" borderId="17" xfId="0" applyFont="1" applyFill="1" applyBorder="1" applyAlignment="1">
      <alignment vertical="top" wrapText="1"/>
    </xf>
    <xf numFmtId="9" fontId="0" fillId="26" borderId="17" xfId="0" applyNumberFormat="1" applyFont="1" applyFill="1" applyBorder="1" applyAlignment="1">
      <alignment vertical="top" wrapText="1"/>
    </xf>
    <xf numFmtId="9" fontId="5" fillId="26" borderId="25" xfId="1" applyFont="1" applyFill="1" applyBorder="1" applyAlignment="1">
      <alignment vertical="top" wrapText="1"/>
    </xf>
    <xf numFmtId="9" fontId="5" fillId="26" borderId="17" xfId="1" applyFont="1" applyFill="1" applyBorder="1" applyAlignment="1">
      <alignment vertical="top" wrapText="1"/>
    </xf>
    <xf numFmtId="9" fontId="0" fillId="26" borderId="20" xfId="1" applyFont="1" applyFill="1" applyBorder="1" applyAlignment="1">
      <alignment vertical="top" wrapText="1"/>
    </xf>
    <xf numFmtId="0" fontId="0" fillId="26" borderId="19" xfId="0" applyFont="1" applyFill="1" applyBorder="1" applyAlignment="1">
      <alignment vertical="top" wrapText="1"/>
    </xf>
    <xf numFmtId="0" fontId="5" fillId="26" borderId="20" xfId="0" applyFont="1" applyFill="1" applyBorder="1" applyAlignment="1">
      <alignment vertical="top" wrapText="1"/>
    </xf>
    <xf numFmtId="9" fontId="0" fillId="26" borderId="20" xfId="0" applyNumberFormat="1" applyFont="1" applyFill="1" applyBorder="1" applyAlignment="1">
      <alignment vertical="top" wrapText="1"/>
    </xf>
    <xf numFmtId="9" fontId="0" fillId="0" borderId="22" xfId="0" applyNumberFormat="1" applyFont="1" applyBorder="1" applyAlignment="1">
      <alignment vertical="top" wrapText="1"/>
    </xf>
    <xf numFmtId="10" fontId="0" fillId="0" borderId="20" xfId="0" applyNumberFormat="1" applyFont="1" applyBorder="1" applyAlignment="1">
      <alignment vertical="top" wrapText="1"/>
    </xf>
    <xf numFmtId="9" fontId="0" fillId="28" borderId="17" xfId="1" applyFont="1" applyFill="1" applyBorder="1" applyAlignment="1">
      <alignment vertical="top" wrapText="1"/>
    </xf>
    <xf numFmtId="9" fontId="0" fillId="27" borderId="17" xfId="1" applyFont="1" applyFill="1" applyBorder="1" applyAlignment="1">
      <alignment vertical="top" wrapText="1"/>
    </xf>
    <xf numFmtId="9" fontId="5" fillId="25" borderId="17" xfId="1" applyFont="1" applyFill="1" applyBorder="1" applyAlignment="1">
      <alignment vertical="top" wrapText="1"/>
    </xf>
    <xf numFmtId="0" fontId="0" fillId="28" borderId="17" xfId="0" applyFont="1" applyFill="1" applyBorder="1" applyAlignment="1">
      <alignment vertical="top" wrapText="1"/>
    </xf>
    <xf numFmtId="9" fontId="5" fillId="27" borderId="17" xfId="1" applyFont="1" applyFill="1" applyBorder="1" applyAlignment="1">
      <alignment vertical="top" wrapText="1"/>
    </xf>
    <xf numFmtId="0" fontId="10" fillId="0" borderId="0" xfId="0" applyFont="1"/>
    <xf numFmtId="0" fontId="11" fillId="0" borderId="1" xfId="0" applyFont="1" applyBorder="1" applyAlignment="1">
      <alignment horizontal="center"/>
    </xf>
    <xf numFmtId="0" fontId="12" fillId="0" borderId="1" xfId="0" applyFont="1" applyBorder="1" applyAlignment="1">
      <alignment horizontal="center"/>
    </xf>
    <xf numFmtId="0" fontId="11" fillId="0" borderId="1" xfId="0" applyFont="1" applyBorder="1" applyAlignment="1">
      <alignment horizontal="center" vertical="center"/>
    </xf>
    <xf numFmtId="0" fontId="10" fillId="0" borderId="0" xfId="0" applyFont="1" applyAlignment="1">
      <alignment horizontal="center" vertical="center"/>
    </xf>
    <xf numFmtId="0" fontId="10" fillId="0" borderId="0" xfId="0" applyFont="1" applyAlignment="1"/>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9" fontId="12" fillId="0" borderId="5" xfId="0" applyNumberFormat="1" applyFont="1" applyBorder="1" applyAlignment="1">
      <alignment horizontal="center" vertical="center" wrapText="1"/>
    </xf>
    <xf numFmtId="0" fontId="12" fillId="0" borderId="7" xfId="0" applyFont="1" applyBorder="1" applyAlignment="1">
      <alignment horizontal="center" vertical="center" wrapText="1"/>
    </xf>
    <xf numFmtId="0" fontId="12" fillId="2" borderId="5" xfId="0" applyFont="1" applyFill="1" applyBorder="1" applyAlignment="1">
      <alignment horizontal="center" vertical="center" wrapText="1"/>
    </xf>
    <xf numFmtId="0" fontId="13" fillId="3" borderId="8" xfId="0" applyFont="1" applyFill="1" applyBorder="1" applyAlignment="1">
      <alignment horizontal="center" vertical="center" wrapText="1"/>
    </xf>
    <xf numFmtId="3" fontId="12" fillId="2" borderId="5" xfId="0" applyNumberFormat="1" applyFont="1" applyFill="1" applyBorder="1" applyAlignment="1">
      <alignment horizontal="center" vertical="center" wrapText="1"/>
    </xf>
    <xf numFmtId="0" fontId="12" fillId="0" borderId="9" xfId="0" applyFont="1" applyBorder="1" applyAlignment="1">
      <alignment horizontal="center" vertical="center" wrapText="1"/>
    </xf>
    <xf numFmtId="0" fontId="13" fillId="2" borderId="5" xfId="0" applyFont="1" applyFill="1" applyBorder="1" applyAlignment="1">
      <alignment horizontal="center" vertical="center"/>
    </xf>
    <xf numFmtId="0" fontId="13" fillId="3" borderId="10" xfId="0" applyFont="1" applyFill="1" applyBorder="1" applyAlignment="1">
      <alignment horizontal="center" vertical="center" wrapText="1"/>
    </xf>
    <xf numFmtId="0" fontId="14" fillId="4" borderId="5" xfId="0" applyFont="1" applyFill="1" applyBorder="1" applyAlignment="1">
      <alignment horizontal="center" vertical="center" wrapText="1"/>
    </xf>
    <xf numFmtId="0" fontId="12" fillId="0" borderId="0" xfId="0" applyFont="1"/>
    <xf numFmtId="0" fontId="15" fillId="4" borderId="5" xfId="0" applyFont="1" applyFill="1" applyBorder="1" applyAlignment="1">
      <alignment vertical="center" wrapText="1"/>
    </xf>
    <xf numFmtId="0" fontId="15" fillId="4" borderId="5" xfId="0" applyFont="1" applyFill="1" applyBorder="1" applyAlignment="1">
      <alignment horizontal="center" vertical="center" wrapText="1"/>
    </xf>
    <xf numFmtId="0" fontId="12" fillId="6" borderId="5" xfId="0" applyFont="1" applyFill="1" applyBorder="1" applyAlignment="1">
      <alignment horizontal="left" vertical="center" wrapText="1"/>
    </xf>
    <xf numFmtId="0" fontId="12" fillId="6" borderId="2" xfId="0" applyFont="1" applyFill="1" applyBorder="1" applyAlignment="1">
      <alignment horizontal="left" vertical="center" wrapText="1"/>
    </xf>
    <xf numFmtId="0" fontId="12" fillId="6" borderId="5" xfId="0" applyFont="1" applyFill="1" applyBorder="1" applyAlignment="1">
      <alignment horizontal="center" vertical="center" wrapText="1"/>
    </xf>
    <xf numFmtId="164" fontId="15" fillId="6" borderId="5" xfId="0" applyNumberFormat="1" applyFont="1" applyFill="1" applyBorder="1" applyAlignment="1">
      <alignment horizontal="center" vertical="center" wrapText="1"/>
    </xf>
    <xf numFmtId="0" fontId="12" fillId="0" borderId="0" xfId="0" applyFont="1" applyAlignment="1">
      <alignment horizontal="left" vertical="center" wrapText="1"/>
    </xf>
    <xf numFmtId="0" fontId="12" fillId="7" borderId="5" xfId="0" applyFont="1" applyFill="1" applyBorder="1" applyAlignment="1">
      <alignment horizontal="left" vertical="center" wrapText="1"/>
    </xf>
    <xf numFmtId="0" fontId="12" fillId="7" borderId="5" xfId="0" applyFont="1" applyFill="1" applyBorder="1" applyAlignment="1">
      <alignment horizontal="center" vertical="center" wrapText="1"/>
    </xf>
    <xf numFmtId="0" fontId="16" fillId="7" borderId="5" xfId="0" applyFont="1" applyFill="1" applyBorder="1" applyAlignment="1">
      <alignment horizontal="center" vertical="center"/>
    </xf>
    <xf numFmtId="0" fontId="10" fillId="7" borderId="5" xfId="0" applyFont="1" applyFill="1" applyBorder="1" applyAlignment="1">
      <alignment horizontal="center" vertical="center"/>
    </xf>
    <xf numFmtId="0" fontId="10" fillId="7" borderId="5" xfId="0" applyFont="1" applyFill="1" applyBorder="1"/>
    <xf numFmtId="0" fontId="13" fillId="0" borderId="0" xfId="0" applyFont="1" applyAlignment="1">
      <alignment horizontal="center" vertical="center"/>
    </xf>
    <xf numFmtId="0" fontId="13" fillId="0" borderId="0" xfId="0" applyFont="1" applyAlignment="1">
      <alignment horizontal="center" vertical="center" wrapText="1"/>
    </xf>
    <xf numFmtId="0" fontId="12" fillId="8" borderId="5" xfId="0" applyFont="1" applyFill="1" applyBorder="1" applyAlignment="1">
      <alignment horizontal="left" vertical="center" wrapText="1"/>
    </xf>
    <xf numFmtId="0" fontId="12" fillId="8" borderId="5" xfId="0" applyFont="1" applyFill="1" applyBorder="1" applyAlignment="1">
      <alignment horizontal="center" vertical="center" wrapText="1"/>
    </xf>
    <xf numFmtId="0" fontId="16" fillId="8" borderId="5" xfId="0" applyFont="1" applyFill="1" applyBorder="1" applyAlignment="1">
      <alignment horizontal="center" vertical="center"/>
    </xf>
    <xf numFmtId="0" fontId="10" fillId="8" borderId="5" xfId="0" applyFont="1" applyFill="1" applyBorder="1" applyAlignment="1">
      <alignment horizontal="center" vertical="center"/>
    </xf>
    <xf numFmtId="0" fontId="10" fillId="8" borderId="5" xfId="0" applyFont="1" applyFill="1" applyBorder="1"/>
    <xf numFmtId="0" fontId="13" fillId="0" borderId="0" xfId="0" applyFont="1" applyAlignment="1">
      <alignment vertical="center" wrapText="1"/>
    </xf>
    <xf numFmtId="0" fontId="12" fillId="9" borderId="5" xfId="0" applyFont="1" applyFill="1" applyBorder="1" applyAlignment="1">
      <alignment horizontal="left" vertical="center"/>
    </xf>
    <xf numFmtId="0" fontId="16" fillId="9" borderId="5" xfId="0" applyFont="1" applyFill="1" applyBorder="1" applyAlignment="1">
      <alignment horizontal="center" vertical="center"/>
    </xf>
    <xf numFmtId="0" fontId="12" fillId="24" borderId="5" xfId="0" applyFont="1" applyFill="1" applyBorder="1" applyAlignment="1">
      <alignment horizontal="center" vertical="center"/>
    </xf>
    <xf numFmtId="0" fontId="10" fillId="9" borderId="5" xfId="0" applyFont="1" applyFill="1" applyBorder="1" applyAlignment="1">
      <alignment horizontal="center" vertical="center"/>
    </xf>
    <xf numFmtId="0" fontId="10" fillId="9" borderId="5" xfId="0" applyFont="1" applyFill="1" applyBorder="1"/>
    <xf numFmtId="9" fontId="17" fillId="0" borderId="0" xfId="0" applyNumberFormat="1" applyFont="1" applyAlignment="1">
      <alignment vertical="center" wrapText="1"/>
    </xf>
    <xf numFmtId="0" fontId="17" fillId="0" borderId="0" xfId="0" applyFont="1" applyAlignment="1">
      <alignment vertical="center" wrapText="1"/>
    </xf>
    <xf numFmtId="0" fontId="10" fillId="11" borderId="0" xfId="0" applyFont="1" applyFill="1" applyBorder="1"/>
    <xf numFmtId="0" fontId="12" fillId="11" borderId="5" xfId="0" applyFont="1" applyFill="1" applyBorder="1" applyAlignment="1">
      <alignment horizontal="left" vertical="center"/>
    </xf>
    <xf numFmtId="0" fontId="16" fillId="11" borderId="5" xfId="0" applyFont="1" applyFill="1" applyBorder="1" applyAlignment="1">
      <alignment horizontal="center" vertical="center"/>
    </xf>
    <xf numFmtId="0" fontId="13" fillId="11" borderId="5" xfId="0" applyFont="1" applyFill="1" applyBorder="1" applyAlignment="1">
      <alignment horizontal="center" vertical="center"/>
    </xf>
    <xf numFmtId="0" fontId="10" fillId="11" borderId="5" xfId="0" applyFont="1" applyFill="1" applyBorder="1"/>
    <xf numFmtId="0" fontId="16" fillId="11" borderId="0" xfId="0" applyFont="1" applyFill="1" applyBorder="1" applyAlignment="1">
      <alignment horizontal="center" vertical="center"/>
    </xf>
    <xf numFmtId="9" fontId="11" fillId="11" borderId="0" xfId="0" applyNumberFormat="1" applyFont="1" applyFill="1" applyBorder="1" applyAlignment="1">
      <alignment horizontal="center" vertical="center"/>
    </xf>
    <xf numFmtId="0" fontId="11" fillId="11" borderId="0" xfId="0" applyFont="1" applyFill="1" applyBorder="1" applyAlignment="1">
      <alignment horizontal="center" vertical="center"/>
    </xf>
    <xf numFmtId="9" fontId="16" fillId="11" borderId="0" xfId="0" applyNumberFormat="1" applyFont="1" applyFill="1" applyBorder="1" applyAlignment="1">
      <alignment horizontal="center" vertical="center"/>
    </xf>
    <xf numFmtId="0" fontId="10" fillId="2" borderId="0" xfId="0" applyFont="1" applyFill="1" applyBorder="1"/>
    <xf numFmtId="0" fontId="12" fillId="2" borderId="5" xfId="0" applyFont="1" applyFill="1" applyBorder="1" applyAlignment="1">
      <alignment horizontal="left" vertical="center"/>
    </xf>
    <xf numFmtId="0" fontId="16" fillId="2" borderId="5" xfId="0" applyFont="1" applyFill="1" applyBorder="1" applyAlignment="1">
      <alignment horizontal="center" vertical="center"/>
    </xf>
    <xf numFmtId="0" fontId="10" fillId="2" borderId="5" xfId="0" applyFont="1" applyFill="1" applyBorder="1"/>
    <xf numFmtId="0" fontId="16" fillId="2" borderId="0" xfId="0" applyFont="1" applyFill="1" applyBorder="1" applyAlignment="1">
      <alignment horizontal="center" vertical="center"/>
    </xf>
    <xf numFmtId="9" fontId="11" fillId="2" borderId="0" xfId="0" applyNumberFormat="1" applyFont="1" applyFill="1" applyBorder="1" applyAlignment="1">
      <alignment horizontal="center" vertical="center"/>
    </xf>
    <xf numFmtId="0" fontId="11" fillId="2" borderId="0" xfId="0" applyFont="1" applyFill="1" applyBorder="1" applyAlignment="1">
      <alignment horizontal="center" vertical="center"/>
    </xf>
    <xf numFmtId="9" fontId="16" fillId="2" borderId="0" xfId="0" applyNumberFormat="1" applyFont="1" applyFill="1" applyBorder="1" applyAlignment="1">
      <alignment horizontal="center" vertical="center"/>
    </xf>
    <xf numFmtId="0" fontId="11" fillId="12" borderId="5" xfId="0" applyFont="1" applyFill="1" applyBorder="1" applyAlignment="1">
      <alignment horizontal="center" vertical="center" wrapText="1"/>
    </xf>
    <xf numFmtId="9" fontId="16" fillId="9" borderId="5" xfId="0" applyNumberFormat="1" applyFont="1" applyFill="1" applyBorder="1" applyAlignment="1">
      <alignment horizontal="center" vertical="center"/>
    </xf>
    <xf numFmtId="9" fontId="13" fillId="9" borderId="5" xfId="0" applyNumberFormat="1" applyFont="1" applyFill="1" applyBorder="1" applyAlignment="1">
      <alignment horizontal="center" vertical="center"/>
    </xf>
    <xf numFmtId="9" fontId="13" fillId="13" borderId="5" xfId="0" applyNumberFormat="1" applyFont="1" applyFill="1" applyBorder="1" applyAlignment="1">
      <alignment horizontal="center" vertical="center"/>
    </xf>
    <xf numFmtId="9" fontId="16" fillId="13" borderId="5" xfId="0" applyNumberFormat="1" applyFont="1" applyFill="1" applyBorder="1" applyAlignment="1">
      <alignment horizontal="center" vertical="center"/>
    </xf>
    <xf numFmtId="0" fontId="16" fillId="0" borderId="0" xfId="0" applyFont="1" applyAlignment="1">
      <alignment horizontal="center" vertical="center"/>
    </xf>
    <xf numFmtId="0" fontId="12" fillId="2" borderId="5" xfId="0" applyFont="1" applyFill="1" applyBorder="1" applyAlignment="1">
      <alignment horizontal="left" vertical="center" wrapText="1"/>
    </xf>
    <xf numFmtId="9" fontId="16" fillId="2" borderId="5" xfId="0" applyNumberFormat="1" applyFont="1" applyFill="1" applyBorder="1" applyAlignment="1">
      <alignment horizontal="center" vertical="center"/>
    </xf>
    <xf numFmtId="9" fontId="13" fillId="2" borderId="5" xfId="0" applyNumberFormat="1" applyFont="1" applyFill="1" applyBorder="1" applyAlignment="1">
      <alignment horizontal="center" vertical="center"/>
    </xf>
    <xf numFmtId="9" fontId="11" fillId="0" borderId="0" xfId="0" applyNumberFormat="1" applyFont="1" applyAlignment="1">
      <alignment horizontal="center" vertical="center"/>
    </xf>
    <xf numFmtId="9" fontId="16" fillId="0" borderId="0" xfId="0" applyNumberFormat="1" applyFont="1" applyAlignment="1">
      <alignment horizontal="center" vertical="center"/>
    </xf>
    <xf numFmtId="0" fontId="11" fillId="0" borderId="0" xfId="0" applyFont="1" applyAlignment="1">
      <alignment horizontal="center" vertical="center"/>
    </xf>
    <xf numFmtId="0" fontId="12" fillId="11" borderId="5" xfId="0" applyFont="1" applyFill="1" applyBorder="1" applyAlignment="1">
      <alignment horizontal="left" vertical="center" wrapText="1"/>
    </xf>
    <xf numFmtId="43" fontId="16" fillId="2" borderId="5" xfId="0" applyNumberFormat="1" applyFont="1" applyFill="1" applyBorder="1" applyAlignment="1">
      <alignment horizontal="center" vertical="center"/>
    </xf>
    <xf numFmtId="43" fontId="13" fillId="2" borderId="5" xfId="0" applyNumberFormat="1" applyFont="1" applyFill="1" applyBorder="1" applyAlignment="1">
      <alignment horizontal="center" vertical="center"/>
    </xf>
    <xf numFmtId="0" fontId="19" fillId="2" borderId="5" xfId="0" applyFont="1" applyFill="1" applyBorder="1" applyAlignment="1">
      <alignment horizontal="center" vertical="center"/>
    </xf>
    <xf numFmtId="0" fontId="20" fillId="2" borderId="5" xfId="0" applyFont="1" applyFill="1" applyBorder="1" applyAlignment="1">
      <alignment horizontal="center" vertical="center"/>
    </xf>
    <xf numFmtId="0" fontId="21" fillId="9" borderId="5" xfId="0" applyFont="1" applyFill="1" applyBorder="1" applyAlignment="1">
      <alignment horizontal="center" vertical="center"/>
    </xf>
    <xf numFmtId="0" fontId="12" fillId="5" borderId="2" xfId="0" applyFont="1" applyFill="1" applyBorder="1" applyAlignment="1">
      <alignment horizontal="left" vertical="center"/>
    </xf>
    <xf numFmtId="9" fontId="13" fillId="11" borderId="5" xfId="0" applyNumberFormat="1" applyFont="1" applyFill="1" applyBorder="1" applyAlignment="1">
      <alignment horizontal="center" vertical="center"/>
    </xf>
    <xf numFmtId="9" fontId="16" fillId="11" borderId="5" xfId="0" applyNumberFormat="1" applyFont="1" applyFill="1" applyBorder="1" applyAlignment="1">
      <alignment horizontal="center" vertical="center"/>
    </xf>
    <xf numFmtId="0" fontId="12" fillId="14" borderId="5" xfId="0" applyFont="1" applyFill="1" applyBorder="1" applyAlignment="1">
      <alignment horizontal="left" vertical="center" wrapText="1"/>
    </xf>
    <xf numFmtId="0" fontId="16" fillId="14" borderId="5" xfId="0" applyFont="1" applyFill="1" applyBorder="1" applyAlignment="1">
      <alignment horizontal="center" vertical="center"/>
    </xf>
    <xf numFmtId="9" fontId="12" fillId="5" borderId="5" xfId="0" applyNumberFormat="1" applyFont="1" applyFill="1" applyBorder="1" applyAlignment="1">
      <alignment horizontal="center" vertical="center"/>
    </xf>
    <xf numFmtId="9" fontId="13" fillId="14" borderId="5" xfId="0" applyNumberFormat="1" applyFont="1" applyFill="1" applyBorder="1" applyAlignment="1">
      <alignment horizontal="center" vertical="center"/>
    </xf>
    <xf numFmtId="9" fontId="16" fillId="14" borderId="5" xfId="0" applyNumberFormat="1" applyFont="1" applyFill="1" applyBorder="1" applyAlignment="1">
      <alignment horizontal="center" vertical="center"/>
    </xf>
    <xf numFmtId="0" fontId="10" fillId="14" borderId="5" xfId="0" applyFont="1" applyFill="1" applyBorder="1"/>
    <xf numFmtId="0" fontId="12" fillId="9" borderId="5" xfId="0" applyFont="1" applyFill="1" applyBorder="1" applyAlignment="1">
      <alignment horizontal="left" vertical="center" wrapText="1"/>
    </xf>
    <xf numFmtId="0" fontId="12" fillId="9" borderId="5" xfId="0" applyFont="1" applyFill="1" applyBorder="1" applyAlignment="1">
      <alignment horizontal="center" vertical="center" wrapText="1"/>
    </xf>
    <xf numFmtId="9" fontId="10" fillId="0" borderId="0" xfId="0" applyNumberFormat="1" applyFont="1" applyAlignment="1">
      <alignment horizontal="center" vertical="center"/>
    </xf>
    <xf numFmtId="9" fontId="15" fillId="0" borderId="0" xfId="0" applyNumberFormat="1" applyFont="1" applyAlignment="1">
      <alignment horizontal="center" vertical="center"/>
    </xf>
    <xf numFmtId="0" fontId="11" fillId="10" borderId="5" xfId="0" applyFont="1" applyFill="1" applyBorder="1" applyAlignment="1">
      <alignment horizontal="center" vertical="center" wrapText="1"/>
    </xf>
    <xf numFmtId="9" fontId="13" fillId="16" borderId="5" xfId="0" applyNumberFormat="1" applyFont="1" applyFill="1" applyBorder="1" applyAlignment="1">
      <alignment horizontal="center" vertical="center"/>
    </xf>
    <xf numFmtId="9" fontId="16" fillId="16" borderId="5" xfId="0" applyNumberFormat="1" applyFont="1" applyFill="1" applyBorder="1" applyAlignment="1">
      <alignment horizontal="center" vertical="center"/>
    </xf>
    <xf numFmtId="0" fontId="13" fillId="9" borderId="5" xfId="0" applyFont="1" applyFill="1" applyBorder="1" applyAlignment="1">
      <alignment horizontal="center" vertical="center"/>
    </xf>
    <xf numFmtId="0" fontId="12" fillId="14" borderId="5" xfId="0" applyFont="1" applyFill="1" applyBorder="1" applyAlignment="1">
      <alignment horizontal="left" vertical="center"/>
    </xf>
    <xf numFmtId="0" fontId="12" fillId="9" borderId="6" xfId="0" applyFont="1" applyFill="1" applyBorder="1" applyAlignment="1">
      <alignment horizontal="center" vertical="center"/>
    </xf>
    <xf numFmtId="0" fontId="12" fillId="9" borderId="6"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13" fillId="14" borderId="5" xfId="0" applyFont="1" applyFill="1" applyBorder="1" applyAlignment="1">
      <alignment horizontal="center" vertical="center"/>
    </xf>
    <xf numFmtId="166" fontId="13" fillId="9" borderId="5" xfId="0" applyNumberFormat="1" applyFont="1" applyFill="1" applyBorder="1" applyAlignment="1">
      <alignment horizontal="center" vertical="center"/>
    </xf>
    <xf numFmtId="10" fontId="16" fillId="0" borderId="0" xfId="0" applyNumberFormat="1" applyFont="1" applyAlignment="1">
      <alignment horizontal="center" vertical="center"/>
    </xf>
    <xf numFmtId="0" fontId="16" fillId="19" borderId="5" xfId="0" applyFont="1" applyFill="1" applyBorder="1" applyAlignment="1">
      <alignment horizontal="center" vertical="center"/>
    </xf>
    <xf numFmtId="0" fontId="10" fillId="19" borderId="5" xfId="0" applyFont="1" applyFill="1" applyBorder="1" applyAlignment="1">
      <alignment horizontal="center" vertical="center"/>
    </xf>
    <xf numFmtId="165" fontId="13" fillId="2" borderId="5" xfId="0" applyNumberFormat="1" applyFont="1" applyFill="1" applyBorder="1" applyAlignment="1">
      <alignment horizontal="center" vertical="center"/>
    </xf>
    <xf numFmtId="167" fontId="13" fillId="2" borderId="5" xfId="0" applyNumberFormat="1" applyFont="1" applyFill="1" applyBorder="1" applyAlignment="1">
      <alignment horizontal="center" vertical="center"/>
    </xf>
    <xf numFmtId="167" fontId="16" fillId="2" borderId="5" xfId="0" applyNumberFormat="1" applyFont="1" applyFill="1" applyBorder="1" applyAlignment="1">
      <alignment horizontal="center" vertical="center"/>
    </xf>
    <xf numFmtId="165" fontId="16" fillId="9" borderId="5" xfId="0" applyNumberFormat="1" applyFont="1" applyFill="1" applyBorder="1" applyAlignment="1">
      <alignment horizontal="center" vertical="center"/>
    </xf>
    <xf numFmtId="43" fontId="16" fillId="9" borderId="5" xfId="0" applyNumberFormat="1" applyFont="1" applyFill="1" applyBorder="1" applyAlignment="1">
      <alignment horizontal="center" vertical="center"/>
    </xf>
    <xf numFmtId="43" fontId="13" fillId="9" borderId="5" xfId="0" applyNumberFormat="1" applyFont="1" applyFill="1" applyBorder="1" applyAlignment="1">
      <alignment horizontal="center" vertical="center"/>
    </xf>
    <xf numFmtId="0" fontId="11" fillId="17" borderId="5" xfId="0" applyFont="1" applyFill="1" applyBorder="1" applyAlignment="1">
      <alignment horizontal="center" vertical="center" wrapText="1"/>
    </xf>
    <xf numFmtId="0" fontId="12" fillId="10" borderId="5" xfId="0" applyFont="1" applyFill="1" applyBorder="1" applyAlignment="1">
      <alignment horizontal="center" vertical="center" wrapText="1"/>
    </xf>
    <xf numFmtId="43" fontId="16" fillId="10" borderId="5" xfId="0" applyNumberFormat="1" applyFont="1" applyFill="1" applyBorder="1" applyAlignment="1">
      <alignment horizontal="center" vertical="center"/>
    </xf>
    <xf numFmtId="43" fontId="13" fillId="10" borderId="5" xfId="0" applyNumberFormat="1" applyFont="1" applyFill="1" applyBorder="1" applyAlignment="1">
      <alignment horizontal="center" vertical="center"/>
    </xf>
    <xf numFmtId="9" fontId="13" fillId="10" borderId="5" xfId="0" applyNumberFormat="1" applyFont="1" applyFill="1" applyBorder="1" applyAlignment="1">
      <alignment horizontal="center" vertical="center"/>
    </xf>
    <xf numFmtId="0" fontId="10" fillId="10" borderId="5" xfId="0" applyFont="1" applyFill="1" applyBorder="1" applyAlignment="1">
      <alignment horizontal="center" vertical="center"/>
    </xf>
    <xf numFmtId="0" fontId="10" fillId="10" borderId="5" xfId="0" applyFont="1" applyFill="1" applyBorder="1"/>
    <xf numFmtId="0" fontId="10" fillId="10" borderId="0" xfId="0" applyFont="1" applyFill="1" applyBorder="1"/>
    <xf numFmtId="9" fontId="16" fillId="10" borderId="0" xfId="0" applyNumberFormat="1" applyFont="1" applyFill="1" applyBorder="1" applyAlignment="1">
      <alignment horizontal="center" vertical="center"/>
    </xf>
    <xf numFmtId="9" fontId="11" fillId="10" borderId="0" xfId="0" applyNumberFormat="1" applyFont="1" applyFill="1" applyBorder="1" applyAlignment="1">
      <alignment horizontal="center" vertical="center"/>
    </xf>
    <xf numFmtId="0" fontId="12" fillId="9" borderId="5" xfId="0" applyFont="1" applyFill="1" applyBorder="1" applyAlignment="1">
      <alignment horizontal="center" vertical="center"/>
    </xf>
    <xf numFmtId="166" fontId="16" fillId="9" borderId="5" xfId="0" applyNumberFormat="1" applyFont="1" applyFill="1" applyBorder="1" applyAlignment="1">
      <alignment horizontal="center" vertical="center"/>
    </xf>
    <xf numFmtId="9" fontId="13" fillId="5" borderId="5" xfId="0" applyNumberFormat="1" applyFont="1" applyFill="1" applyBorder="1" applyAlignment="1">
      <alignment horizontal="center" vertical="center"/>
    </xf>
    <xf numFmtId="9" fontId="15" fillId="2" borderId="0" xfId="0" applyNumberFormat="1" applyFont="1" applyFill="1" applyBorder="1" applyAlignment="1">
      <alignment horizontal="center" vertical="center"/>
    </xf>
    <xf numFmtId="0" fontId="12" fillId="9" borderId="6" xfId="0" applyFont="1" applyFill="1" applyBorder="1" applyAlignment="1">
      <alignment vertical="center" wrapText="1"/>
    </xf>
    <xf numFmtId="0" fontId="13" fillId="0" borderId="5" xfId="0" applyFont="1" applyBorder="1" applyAlignment="1">
      <alignment horizontal="center" vertical="center"/>
    </xf>
    <xf numFmtId="10" fontId="16" fillId="0" borderId="5" xfId="0" applyNumberFormat="1" applyFont="1" applyBorder="1" applyAlignment="1">
      <alignment horizontal="center" vertical="center"/>
    </xf>
    <xf numFmtId="10" fontId="12" fillId="0" borderId="5" xfId="0" applyNumberFormat="1" applyFont="1" applyBorder="1" applyAlignment="1">
      <alignment horizontal="center" vertical="center"/>
    </xf>
    <xf numFmtId="9" fontId="10" fillId="2" borderId="5" xfId="0" applyNumberFormat="1" applyFont="1" applyFill="1" applyBorder="1" applyAlignment="1">
      <alignment horizontal="center" vertical="center"/>
    </xf>
    <xf numFmtId="0" fontId="10" fillId="2" borderId="5" xfId="0" applyFont="1" applyFill="1" applyBorder="1" applyAlignment="1">
      <alignment horizontal="center" vertical="center"/>
    </xf>
    <xf numFmtId="9" fontId="15" fillId="11" borderId="0" xfId="0" applyNumberFormat="1" applyFont="1" applyFill="1" applyBorder="1" applyAlignment="1">
      <alignment horizontal="center" vertical="center"/>
    </xf>
    <xf numFmtId="9" fontId="16" fillId="5" borderId="5" xfId="0" applyNumberFormat="1" applyFont="1" applyFill="1" applyBorder="1" applyAlignment="1">
      <alignment horizontal="center" vertical="center"/>
    </xf>
    <xf numFmtId="166" fontId="16" fillId="5" borderId="5" xfId="0" applyNumberFormat="1" applyFont="1" applyFill="1" applyBorder="1" applyAlignment="1">
      <alignment horizontal="center" vertical="center"/>
    </xf>
    <xf numFmtId="0" fontId="11" fillId="16" borderId="5" xfId="0" applyFont="1" applyFill="1" applyBorder="1" applyAlignment="1">
      <alignment horizontal="center" vertical="center" wrapText="1"/>
    </xf>
    <xf numFmtId="0" fontId="12" fillId="11" borderId="5" xfId="0" applyFont="1" applyFill="1" applyBorder="1" applyAlignment="1">
      <alignment horizontal="center" vertical="center" wrapText="1"/>
    </xf>
    <xf numFmtId="0" fontId="22" fillId="8" borderId="5" xfId="0" applyFont="1" applyFill="1" applyBorder="1" applyAlignment="1">
      <alignment horizontal="center" vertical="center" wrapText="1"/>
    </xf>
    <xf numFmtId="9" fontId="20" fillId="2" borderId="5" xfId="0" applyNumberFormat="1" applyFont="1" applyFill="1" applyBorder="1" applyAlignment="1">
      <alignment horizontal="center" vertical="center"/>
    </xf>
    <xf numFmtId="9" fontId="19" fillId="2" borderId="5" xfId="0" applyNumberFormat="1" applyFont="1" applyFill="1" applyBorder="1" applyAlignment="1">
      <alignment horizontal="center" vertical="center"/>
    </xf>
    <xf numFmtId="0" fontId="10" fillId="0" borderId="0" xfId="0" applyFont="1" applyAlignment="1">
      <alignment horizontal="left" vertical="center"/>
    </xf>
    <xf numFmtId="0" fontId="10" fillId="0" borderId="0" xfId="0" applyFont="1" applyAlignment="1">
      <alignment horizontal="center" vertical="center" wrapText="1"/>
    </xf>
    <xf numFmtId="0" fontId="12" fillId="6" borderId="2"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2" borderId="2" xfId="0" applyFont="1" applyFill="1" applyBorder="1" applyAlignment="1">
      <alignment horizontal="center" vertical="center"/>
    </xf>
    <xf numFmtId="0" fontId="12" fillId="0" borderId="2" xfId="0" applyFont="1" applyBorder="1" applyAlignment="1">
      <alignment horizontal="center" vertical="center"/>
    </xf>
    <xf numFmtId="0" fontId="14" fillId="4" borderId="2" xfId="0" applyFont="1" applyFill="1" applyBorder="1" applyAlignment="1">
      <alignment horizontal="center" vertical="center" wrapText="1"/>
    </xf>
    <xf numFmtId="164" fontId="15" fillId="4" borderId="2" xfId="0" applyNumberFormat="1" applyFont="1" applyFill="1" applyBorder="1" applyAlignment="1">
      <alignment horizontal="center" vertical="center" wrapText="1"/>
    </xf>
    <xf numFmtId="164" fontId="15" fillId="6" borderId="2" xfId="0" applyNumberFormat="1" applyFont="1" applyFill="1" applyBorder="1" applyAlignment="1">
      <alignment horizontal="center" vertical="center" wrapText="1"/>
    </xf>
    <xf numFmtId="0" fontId="10" fillId="7" borderId="2" xfId="0" applyFont="1" applyFill="1" applyBorder="1"/>
    <xf numFmtId="0" fontId="10" fillId="8" borderId="2" xfId="0" applyFont="1" applyFill="1" applyBorder="1"/>
    <xf numFmtId="165" fontId="13" fillId="9" borderId="2" xfId="0" applyNumberFormat="1" applyFont="1" applyFill="1" applyBorder="1" applyAlignment="1">
      <alignment horizontal="center" vertical="center"/>
    </xf>
    <xf numFmtId="0" fontId="13" fillId="30" borderId="0" xfId="0" applyFont="1" applyFill="1" applyAlignment="1">
      <alignment horizontal="center" vertical="center" wrapText="1"/>
    </xf>
    <xf numFmtId="0" fontId="10" fillId="0" borderId="17" xfId="0" applyFont="1" applyBorder="1" applyAlignment="1">
      <alignment horizontal="center" vertical="center" wrapText="1"/>
    </xf>
    <xf numFmtId="0" fontId="12" fillId="0" borderId="17" xfId="0" applyFont="1" applyBorder="1" applyAlignment="1">
      <alignment wrapText="1"/>
    </xf>
    <xf numFmtId="0" fontId="10" fillId="11" borderId="17" xfId="0" applyFont="1" applyFill="1" applyBorder="1" applyAlignment="1">
      <alignment horizontal="center" vertical="center" wrapText="1"/>
    </xf>
    <xf numFmtId="0" fontId="10" fillId="2" borderId="17" xfId="0" applyFont="1" applyFill="1" applyBorder="1" applyAlignment="1">
      <alignment horizontal="center" vertical="center" wrapText="1"/>
    </xf>
    <xf numFmtId="9" fontId="10" fillId="0" borderId="17" xfId="0" applyNumberFormat="1" applyFont="1" applyBorder="1" applyAlignment="1">
      <alignment horizontal="center" vertical="center" wrapText="1"/>
    </xf>
    <xf numFmtId="0" fontId="10" fillId="0" borderId="17" xfId="0" applyFont="1" applyBorder="1" applyAlignment="1">
      <alignment wrapText="1"/>
    </xf>
    <xf numFmtId="9" fontId="10" fillId="2" borderId="17" xfId="0" applyNumberFormat="1" applyFont="1" applyFill="1" applyBorder="1" applyAlignment="1">
      <alignment horizontal="center" vertical="center" wrapText="1"/>
    </xf>
    <xf numFmtId="9" fontId="10" fillId="11" borderId="17" xfId="0" applyNumberFormat="1" applyFont="1" applyFill="1" applyBorder="1" applyAlignment="1">
      <alignment horizontal="center" vertical="center" wrapText="1"/>
    </xf>
    <xf numFmtId="0" fontId="10" fillId="0" borderId="0" xfId="0" applyFont="1" applyAlignment="1">
      <alignment wrapText="1"/>
    </xf>
    <xf numFmtId="0" fontId="10" fillId="30" borderId="17" xfId="0" applyFont="1" applyFill="1" applyBorder="1" applyAlignment="1">
      <alignment horizontal="center" vertical="center" wrapText="1"/>
    </xf>
    <xf numFmtId="0" fontId="10" fillId="0" borderId="0" xfId="0" applyFont="1" applyFill="1" applyBorder="1"/>
    <xf numFmtId="0" fontId="12" fillId="0" borderId="5" xfId="0" applyFont="1" applyFill="1" applyBorder="1" applyAlignment="1">
      <alignment horizontal="left" vertical="center"/>
    </xf>
    <xf numFmtId="0" fontId="16" fillId="0" borderId="5" xfId="0" applyFont="1" applyFill="1" applyBorder="1" applyAlignment="1">
      <alignment horizontal="center" vertical="center"/>
    </xf>
    <xf numFmtId="9" fontId="13" fillId="0" borderId="5" xfId="0" applyNumberFormat="1" applyFont="1" applyFill="1" applyBorder="1" applyAlignment="1">
      <alignment horizontal="center" vertical="center"/>
    </xf>
    <xf numFmtId="9" fontId="16" fillId="0" borderId="5" xfId="0" applyNumberFormat="1" applyFont="1" applyFill="1" applyBorder="1" applyAlignment="1">
      <alignment horizontal="center" vertical="center"/>
    </xf>
    <xf numFmtId="0" fontId="10" fillId="0" borderId="5" xfId="0" applyFont="1" applyFill="1" applyBorder="1"/>
    <xf numFmtId="0" fontId="12" fillId="0" borderId="2" xfId="0" applyFont="1" applyFill="1" applyBorder="1" applyAlignment="1">
      <alignment horizontal="center" vertical="center"/>
    </xf>
    <xf numFmtId="0" fontId="13" fillId="0" borderId="5" xfId="0" applyFont="1" applyFill="1" applyBorder="1" applyAlignment="1">
      <alignment horizontal="center" vertical="center"/>
    </xf>
    <xf numFmtId="0" fontId="10" fillId="29" borderId="17" xfId="0" applyFont="1" applyFill="1" applyBorder="1" applyAlignment="1">
      <alignment horizontal="center" vertical="center" wrapText="1"/>
    </xf>
    <xf numFmtId="0" fontId="12" fillId="0" borderId="5"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16" fillId="0" borderId="0" xfId="0" applyFont="1" applyFill="1" applyBorder="1" applyAlignment="1">
      <alignment horizontal="center" vertical="center"/>
    </xf>
    <xf numFmtId="0" fontId="11" fillId="0" borderId="0" xfId="0" applyFont="1" applyFill="1" applyBorder="1" applyAlignment="1">
      <alignment horizontal="center" vertical="center"/>
    </xf>
    <xf numFmtId="9" fontId="11" fillId="0" borderId="0" xfId="0" applyNumberFormat="1" applyFont="1" applyFill="1" applyBorder="1" applyAlignment="1">
      <alignment horizontal="center" vertical="center"/>
    </xf>
    <xf numFmtId="9" fontId="16" fillId="0" borderId="0" xfId="0" applyNumberFormat="1" applyFont="1" applyFill="1" applyBorder="1" applyAlignment="1">
      <alignment horizontal="center" vertical="center"/>
    </xf>
    <xf numFmtId="0" fontId="10" fillId="0" borderId="0" xfId="0" applyFont="1" applyFill="1"/>
    <xf numFmtId="0" fontId="10" fillId="0" borderId="0" xfId="0" applyFont="1" applyFill="1" applyAlignment="1"/>
    <xf numFmtId="0" fontId="12" fillId="0" borderId="2" xfId="0" applyFont="1" applyFill="1" applyBorder="1" applyAlignment="1">
      <alignment horizontal="center" vertical="center" wrapText="1"/>
    </xf>
    <xf numFmtId="0" fontId="12" fillId="31" borderId="5" xfId="0" applyFont="1" applyFill="1" applyBorder="1" applyAlignment="1">
      <alignment horizontal="left" vertical="center"/>
    </xf>
    <xf numFmtId="0" fontId="12" fillId="31" borderId="2" xfId="0" applyFont="1" applyFill="1" applyBorder="1" applyAlignment="1">
      <alignment horizontal="center" vertical="center"/>
    </xf>
    <xf numFmtId="0" fontId="12" fillId="32" borderId="5" xfId="0" applyFont="1" applyFill="1" applyBorder="1" applyAlignment="1">
      <alignment horizontal="center" vertical="center" wrapText="1"/>
    </xf>
    <xf numFmtId="0" fontId="16" fillId="31" borderId="5" xfId="0" applyFont="1" applyFill="1" applyBorder="1" applyAlignment="1">
      <alignment horizontal="center" vertical="center"/>
    </xf>
    <xf numFmtId="9" fontId="13" fillId="31" borderId="5" xfId="0" applyNumberFormat="1" applyFont="1" applyFill="1" applyBorder="1" applyAlignment="1">
      <alignment horizontal="center" vertical="center"/>
    </xf>
    <xf numFmtId="0" fontId="10" fillId="33" borderId="5" xfId="0" applyFont="1" applyFill="1" applyBorder="1" applyAlignment="1">
      <alignment horizontal="center" vertical="center"/>
    </xf>
    <xf numFmtId="0" fontId="10" fillId="31" borderId="5" xfId="0" applyFont="1" applyFill="1" applyBorder="1"/>
    <xf numFmtId="165" fontId="13" fillId="33" borderId="2" xfId="0" applyNumberFormat="1" applyFont="1" applyFill="1" applyBorder="1" applyAlignment="1">
      <alignment horizontal="center" vertical="center"/>
    </xf>
    <xf numFmtId="165" fontId="13" fillId="0" borderId="2" xfId="0" applyNumberFormat="1" applyFont="1" applyFill="1" applyBorder="1" applyAlignment="1">
      <alignment horizontal="center" vertical="center"/>
    </xf>
    <xf numFmtId="165" fontId="13" fillId="27" borderId="5" xfId="0" applyNumberFormat="1" applyFont="1" applyFill="1" applyBorder="1" applyAlignment="1">
      <alignment horizontal="center" vertical="center"/>
    </xf>
    <xf numFmtId="165" fontId="16" fillId="31" borderId="6" xfId="0" applyNumberFormat="1" applyFont="1" applyFill="1" applyBorder="1" applyAlignment="1">
      <alignment horizontal="center" vertical="center"/>
    </xf>
    <xf numFmtId="0" fontId="12" fillId="0" borderId="0" xfId="0" applyFont="1" applyFill="1" applyBorder="1" applyAlignment="1">
      <alignment horizontal="left" vertical="center" wrapText="1"/>
    </xf>
    <xf numFmtId="0" fontId="12" fillId="27" borderId="5" xfId="0" applyFont="1" applyFill="1" applyBorder="1" applyAlignment="1">
      <alignment horizontal="left" vertical="center"/>
    </xf>
    <xf numFmtId="0" fontId="16" fillId="27" borderId="5" xfId="0" applyFont="1" applyFill="1" applyBorder="1" applyAlignment="1">
      <alignment horizontal="center" vertical="center"/>
    </xf>
    <xf numFmtId="0" fontId="13" fillId="27" borderId="5" xfId="0" applyFont="1" applyFill="1" applyBorder="1" applyAlignment="1">
      <alignment horizontal="center" vertical="center"/>
    </xf>
    <xf numFmtId="0" fontId="10" fillId="27" borderId="5" xfId="0" applyFont="1" applyFill="1" applyBorder="1"/>
    <xf numFmtId="0" fontId="12" fillId="0" borderId="0" xfId="0" applyFont="1" applyAlignment="1">
      <alignment horizontal="left" wrapText="1"/>
    </xf>
    <xf numFmtId="0" fontId="12" fillId="0" borderId="0" xfId="0" applyFont="1" applyAlignment="1">
      <alignment wrapText="1"/>
    </xf>
    <xf numFmtId="0" fontId="12" fillId="0" borderId="15" xfId="0" applyFont="1" applyBorder="1" applyAlignment="1">
      <alignment wrapText="1"/>
    </xf>
    <xf numFmtId="0" fontId="15" fillId="4" borderId="6" xfId="0" applyFont="1" applyFill="1" applyBorder="1" applyAlignment="1">
      <alignment horizontal="center" vertical="center" wrapText="1"/>
    </xf>
    <xf numFmtId="0" fontId="11" fillId="0" borderId="5" xfId="0" applyFont="1" applyBorder="1" applyAlignment="1">
      <alignment horizontal="center" vertical="center" wrapText="1"/>
    </xf>
    <xf numFmtId="0" fontId="12" fillId="14" borderId="2" xfId="0" applyFont="1" applyFill="1" applyBorder="1" applyAlignment="1">
      <alignment horizontal="left" vertical="center" wrapText="1"/>
    </xf>
    <xf numFmtId="0" fontId="12" fillId="7" borderId="2" xfId="0" applyFont="1" applyFill="1" applyBorder="1" applyAlignment="1">
      <alignment vertical="center" wrapText="1"/>
    </xf>
    <xf numFmtId="0" fontId="12" fillId="8" borderId="2" xfId="0" applyFont="1" applyFill="1" applyBorder="1" applyAlignment="1">
      <alignment vertical="center" wrapText="1"/>
    </xf>
    <xf numFmtId="0" fontId="12" fillId="10" borderId="5" xfId="0" applyFont="1" applyFill="1" applyBorder="1" applyAlignment="1">
      <alignment horizontal="left" vertical="center" wrapText="1"/>
    </xf>
    <xf numFmtId="165" fontId="12" fillId="0" borderId="2" xfId="0" applyNumberFormat="1" applyFont="1" applyBorder="1" applyAlignment="1">
      <alignment horizontal="right" vertical="center" wrapText="1"/>
    </xf>
    <xf numFmtId="165" fontId="16" fillId="0" borderId="5" xfId="0" applyNumberFormat="1" applyFont="1" applyBorder="1" applyAlignment="1">
      <alignment horizontal="right" vertical="center" wrapText="1"/>
    </xf>
    <xf numFmtId="165" fontId="13" fillId="0" borderId="5" xfId="0" applyNumberFormat="1" applyFont="1" applyBorder="1" applyAlignment="1">
      <alignment horizontal="right" vertical="center" wrapText="1"/>
    </xf>
    <xf numFmtId="0" fontId="10" fillId="0" borderId="11" xfId="0" applyFont="1" applyBorder="1" applyAlignment="1">
      <alignment horizontal="left" vertical="center" wrapText="1"/>
    </xf>
    <xf numFmtId="165" fontId="10" fillId="0" borderId="11" xfId="0" applyNumberFormat="1" applyFont="1" applyBorder="1" applyAlignment="1">
      <alignment vertical="center" wrapText="1"/>
    </xf>
    <xf numFmtId="165" fontId="10" fillId="0" borderId="16" xfId="0" applyNumberFormat="1" applyFont="1" applyBorder="1" applyAlignment="1">
      <alignment vertical="center" wrapText="1"/>
    </xf>
    <xf numFmtId="0" fontId="12" fillId="8" borderId="8" xfId="0" applyFont="1" applyFill="1" applyBorder="1" applyAlignment="1">
      <alignment vertical="center" wrapText="1"/>
    </xf>
    <xf numFmtId="0" fontId="12" fillId="12" borderId="5" xfId="0" applyFont="1" applyFill="1" applyBorder="1" applyAlignment="1">
      <alignment horizontal="left" vertical="center" wrapText="1"/>
    </xf>
    <xf numFmtId="9" fontId="12" fillId="0" borderId="2" xfId="0" applyNumberFormat="1" applyFont="1" applyBorder="1" applyAlignment="1">
      <alignment horizontal="right" vertical="center" wrapText="1"/>
    </xf>
    <xf numFmtId="9" fontId="16" fillId="0" borderId="5" xfId="0" applyNumberFormat="1" applyFont="1" applyBorder="1" applyAlignment="1">
      <alignment horizontal="right" vertical="center" wrapText="1"/>
    </xf>
    <xf numFmtId="9" fontId="13" fillId="0" borderId="5" xfId="0" applyNumberFormat="1" applyFont="1" applyBorder="1" applyAlignment="1">
      <alignment horizontal="right" vertical="center" wrapText="1"/>
    </xf>
    <xf numFmtId="0" fontId="10" fillId="0" borderId="11" xfId="0" applyFont="1" applyBorder="1" applyAlignment="1">
      <alignment vertical="center" wrapText="1"/>
    </xf>
    <xf numFmtId="43" fontId="16" fillId="0" borderId="5" xfId="0" applyNumberFormat="1" applyFont="1" applyBorder="1" applyAlignment="1">
      <alignment horizontal="right" vertical="center" wrapText="1"/>
    </xf>
    <xf numFmtId="43" fontId="13" fillId="0" borderId="5" xfId="0" applyNumberFormat="1" applyFont="1" applyBorder="1" applyAlignment="1">
      <alignment horizontal="right" vertical="center" wrapText="1"/>
    </xf>
    <xf numFmtId="43" fontId="10" fillId="0" borderId="11" xfId="0" applyNumberFormat="1" applyFont="1" applyBorder="1" applyAlignment="1">
      <alignment vertical="center" wrapText="1"/>
    </xf>
    <xf numFmtId="0" fontId="18" fillId="0" borderId="5" xfId="0" applyFont="1" applyBorder="1" applyAlignment="1">
      <alignment horizontal="center" vertical="center" wrapText="1"/>
    </xf>
    <xf numFmtId="0" fontId="22" fillId="0" borderId="5" xfId="0" applyFont="1" applyBorder="1" applyAlignment="1">
      <alignment horizontal="center" vertical="center" wrapText="1"/>
    </xf>
    <xf numFmtId="165" fontId="19" fillId="0" borderId="5" xfId="0" applyNumberFormat="1" applyFont="1" applyBorder="1" applyAlignment="1">
      <alignment horizontal="right" vertical="center" wrapText="1"/>
    </xf>
    <xf numFmtId="165" fontId="20" fillId="0" borderId="5" xfId="0" applyNumberFormat="1" applyFont="1" applyBorder="1" applyAlignment="1">
      <alignment horizontal="right" vertical="center" wrapText="1"/>
    </xf>
    <xf numFmtId="0" fontId="21" fillId="0" borderId="11" xfId="0" applyFont="1" applyBorder="1" applyAlignment="1">
      <alignment horizontal="left" vertical="center" wrapText="1"/>
    </xf>
    <xf numFmtId="165" fontId="21" fillId="0" borderId="11" xfId="0" applyNumberFormat="1" applyFont="1" applyBorder="1" applyAlignment="1">
      <alignment vertical="center" wrapText="1"/>
    </xf>
    <xf numFmtId="0" fontId="12" fillId="16" borderId="5"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2" fillId="9" borderId="9" xfId="0" applyFont="1" applyFill="1" applyBorder="1" applyAlignment="1">
      <alignment vertical="center" wrapText="1"/>
    </xf>
    <xf numFmtId="0" fontId="12" fillId="9" borderId="10" xfId="0" applyFont="1" applyFill="1" applyBorder="1" applyAlignment="1">
      <alignment vertical="center" wrapText="1"/>
    </xf>
    <xf numFmtId="0" fontId="12" fillId="6" borderId="2" xfId="0" applyFont="1" applyFill="1" applyBorder="1" applyAlignment="1">
      <alignment vertical="center" wrapText="1"/>
    </xf>
    <xf numFmtId="10" fontId="12" fillId="0" borderId="2" xfId="0" applyNumberFormat="1" applyFont="1" applyBorder="1" applyAlignment="1">
      <alignment horizontal="right" vertical="center" wrapText="1"/>
    </xf>
    <xf numFmtId="43" fontId="12" fillId="0" borderId="2" xfId="0" applyNumberFormat="1" applyFont="1" applyBorder="1" applyAlignment="1">
      <alignment horizontal="right" vertical="center" wrapText="1"/>
    </xf>
    <xf numFmtId="0" fontId="12" fillId="0" borderId="5" xfId="0" applyFont="1" applyBorder="1" applyAlignment="1">
      <alignment horizontal="left" vertical="center" wrapText="1"/>
    </xf>
    <xf numFmtId="0" fontId="12" fillId="2" borderId="2"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2" fillId="5" borderId="5" xfId="0" applyFont="1" applyFill="1" applyBorder="1" applyAlignment="1">
      <alignment horizontal="left" vertical="center" wrapText="1"/>
    </xf>
    <xf numFmtId="0" fontId="11" fillId="5" borderId="5"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11" borderId="2" xfId="0" applyFont="1" applyFill="1" applyBorder="1" applyAlignment="1">
      <alignment horizontal="left" vertical="center" wrapText="1"/>
    </xf>
    <xf numFmtId="9" fontId="10" fillId="0" borderId="11" xfId="0" applyNumberFormat="1" applyFont="1" applyBorder="1" applyAlignment="1">
      <alignment horizontal="left" vertical="center" wrapText="1"/>
    </xf>
    <xf numFmtId="0" fontId="12" fillId="22" borderId="5" xfId="0" applyFont="1" applyFill="1" applyBorder="1" applyAlignment="1">
      <alignment horizontal="left" vertical="center" wrapText="1"/>
    </xf>
    <xf numFmtId="0" fontId="11" fillId="0" borderId="11" xfId="0" applyFont="1" applyBorder="1" applyAlignment="1">
      <alignment horizontal="left" vertical="top" wrapText="1"/>
    </xf>
    <xf numFmtId="0" fontId="12" fillId="0" borderId="2" xfId="0" applyFont="1" applyBorder="1" applyAlignment="1">
      <alignment vertical="center" wrapText="1"/>
    </xf>
    <xf numFmtId="0" fontId="12" fillId="2" borderId="6" xfId="0" applyFont="1" applyFill="1" applyBorder="1" applyAlignment="1">
      <alignment horizontal="center" vertical="center" wrapText="1"/>
    </xf>
    <xf numFmtId="0" fontId="12" fillId="15" borderId="5" xfId="0" applyFont="1" applyFill="1" applyBorder="1" applyAlignment="1">
      <alignment horizontal="left" vertical="center" wrapText="1"/>
    </xf>
    <xf numFmtId="0" fontId="12" fillId="0" borderId="2" xfId="0" applyFont="1" applyBorder="1" applyAlignment="1">
      <alignment horizontal="left" vertical="center" wrapText="1"/>
    </xf>
    <xf numFmtId="0" fontId="11" fillId="11" borderId="2" xfId="0" applyFont="1" applyFill="1" applyBorder="1" applyAlignment="1">
      <alignment vertical="center" wrapText="1"/>
    </xf>
    <xf numFmtId="0" fontId="10" fillId="0" borderId="0" xfId="0" applyFont="1" applyAlignment="1">
      <alignment horizontal="left" vertical="center" wrapText="1"/>
    </xf>
    <xf numFmtId="0" fontId="16" fillId="0" borderId="0" xfId="0" applyFont="1" applyAlignment="1">
      <alignment horizontal="center" vertical="center" wrapText="1"/>
    </xf>
    <xf numFmtId="2" fontId="16" fillId="0" borderId="5" xfId="0" applyNumberFormat="1" applyFont="1" applyFill="1" applyBorder="1" applyAlignment="1">
      <alignment horizontal="center" vertical="center"/>
    </xf>
    <xf numFmtId="9" fontId="13" fillId="27" borderId="5" xfId="0" applyNumberFormat="1" applyFont="1" applyFill="1" applyBorder="1" applyAlignment="1">
      <alignment horizontal="center" vertical="center"/>
    </xf>
    <xf numFmtId="165" fontId="13" fillId="0" borderId="5" xfId="0" applyNumberFormat="1" applyFont="1" applyFill="1" applyBorder="1" applyAlignment="1">
      <alignment horizontal="center" vertical="center"/>
    </xf>
    <xf numFmtId="43" fontId="13" fillId="0" borderId="5" xfId="0" applyNumberFormat="1" applyFont="1" applyFill="1" applyBorder="1" applyAlignment="1">
      <alignment horizontal="center" vertical="center"/>
    </xf>
    <xf numFmtId="165" fontId="16" fillId="0" borderId="5" xfId="0" applyNumberFormat="1" applyFont="1" applyFill="1" applyBorder="1" applyAlignment="1">
      <alignment horizontal="center" vertical="center"/>
    </xf>
    <xf numFmtId="9" fontId="16" fillId="0" borderId="0" xfId="0" applyNumberFormat="1" applyFont="1" applyFill="1" applyAlignment="1">
      <alignment horizontal="center" vertical="center"/>
    </xf>
    <xf numFmtId="9" fontId="10" fillId="0" borderId="17" xfId="0" applyNumberFormat="1" applyFont="1" applyFill="1" applyBorder="1" applyAlignment="1">
      <alignment horizontal="center" vertical="center" wrapText="1"/>
    </xf>
    <xf numFmtId="0" fontId="10" fillId="0" borderId="17" xfId="0" applyFont="1" applyFill="1" applyBorder="1" applyAlignment="1">
      <alignment wrapText="1"/>
    </xf>
    <xf numFmtId="0" fontId="16" fillId="0" borderId="5" xfId="0" applyNumberFormat="1" applyFont="1" applyFill="1" applyBorder="1" applyAlignment="1">
      <alignment horizontal="center" vertical="center"/>
    </xf>
    <xf numFmtId="0" fontId="13" fillId="0" borderId="5" xfId="0" applyNumberFormat="1" applyFont="1" applyFill="1" applyBorder="1" applyAlignment="1">
      <alignment horizontal="center" vertical="center"/>
    </xf>
    <xf numFmtId="9" fontId="16" fillId="2" borderId="5" xfId="1" applyFont="1" applyFill="1" applyBorder="1" applyAlignment="1">
      <alignment horizontal="center" vertical="center"/>
    </xf>
    <xf numFmtId="9" fontId="13" fillId="0" borderId="5" xfId="1" applyFont="1" applyFill="1" applyBorder="1" applyAlignment="1">
      <alignment horizontal="center" vertical="center"/>
    </xf>
    <xf numFmtId="0" fontId="12" fillId="0" borderId="6" xfId="0" applyFont="1" applyFill="1" applyBorder="1" applyAlignment="1">
      <alignment horizontal="left" vertical="center"/>
    </xf>
    <xf numFmtId="0" fontId="16" fillId="2" borderId="5" xfId="0" applyNumberFormat="1" applyFont="1" applyFill="1" applyBorder="1" applyAlignment="1">
      <alignment horizontal="center" vertical="center"/>
    </xf>
    <xf numFmtId="0" fontId="13" fillId="2" borderId="5" xfId="0" applyNumberFormat="1" applyFont="1" applyFill="1" applyBorder="1" applyAlignment="1">
      <alignment horizontal="center" vertical="center"/>
    </xf>
    <xf numFmtId="0" fontId="21" fillId="0" borderId="5" xfId="0" applyFont="1" applyFill="1" applyBorder="1"/>
    <xf numFmtId="165" fontId="20" fillId="0" borderId="2" xfId="0" applyNumberFormat="1" applyFont="1" applyFill="1" applyBorder="1" applyAlignment="1">
      <alignment horizontal="center" vertical="center"/>
    </xf>
    <xf numFmtId="10" fontId="13" fillId="0" borderId="5" xfId="0" applyNumberFormat="1" applyFont="1" applyFill="1" applyBorder="1" applyAlignment="1">
      <alignment horizontal="center" vertical="center"/>
    </xf>
    <xf numFmtId="0" fontId="10" fillId="2" borderId="0" xfId="0" applyFont="1" applyFill="1" applyBorder="1" applyAlignment="1">
      <alignment wrapText="1"/>
    </xf>
    <xf numFmtId="0" fontId="12" fillId="2" borderId="2"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9" borderId="5" xfId="0" applyFont="1" applyFill="1" applyBorder="1" applyAlignment="1">
      <alignment horizontal="center" vertical="center" wrapText="1"/>
    </xf>
    <xf numFmtId="0" fontId="10" fillId="2" borderId="5" xfId="0" applyFont="1" applyFill="1" applyBorder="1" applyAlignment="1">
      <alignment wrapText="1"/>
    </xf>
    <xf numFmtId="165" fontId="13" fillId="9" borderId="2" xfId="0" applyNumberFormat="1" applyFont="1" applyFill="1" applyBorder="1" applyAlignment="1">
      <alignment horizontal="center" vertical="center" wrapText="1"/>
    </xf>
    <xf numFmtId="9" fontId="11" fillId="0" borderId="0" xfId="0" applyNumberFormat="1" applyFont="1" applyAlignment="1">
      <alignment horizontal="center" vertical="center" wrapText="1"/>
    </xf>
    <xf numFmtId="9" fontId="16" fillId="0" borderId="0" xfId="0" applyNumberFormat="1" applyFont="1" applyAlignment="1">
      <alignment horizontal="center" vertical="center" wrapText="1"/>
    </xf>
    <xf numFmtId="9" fontId="16" fillId="2" borderId="5" xfId="0" applyNumberFormat="1" applyFont="1" applyFill="1" applyBorder="1" applyAlignment="1">
      <alignment horizontal="center" vertical="center" wrapText="1"/>
    </xf>
    <xf numFmtId="9" fontId="12" fillId="2" borderId="5" xfId="0" applyNumberFormat="1" applyFont="1" applyFill="1" applyBorder="1" applyAlignment="1">
      <alignment horizontal="center" vertical="center" wrapText="1"/>
    </xf>
    <xf numFmtId="0" fontId="10" fillId="0" borderId="0" xfId="0" applyFont="1" applyFill="1" applyBorder="1" applyAlignment="1">
      <alignment wrapText="1"/>
    </xf>
    <xf numFmtId="0" fontId="16" fillId="0" borderId="5"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0" fillId="0" borderId="5" xfId="0" applyFont="1" applyFill="1" applyBorder="1" applyAlignment="1">
      <alignment wrapText="1"/>
    </xf>
    <xf numFmtId="9" fontId="15" fillId="0" borderId="0" xfId="0" applyNumberFormat="1" applyFont="1" applyAlignment="1">
      <alignment horizontal="center" vertical="center" wrapText="1"/>
    </xf>
    <xf numFmtId="0" fontId="16" fillId="8" borderId="5"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10" fillId="8" borderId="5" xfId="0" applyFont="1" applyFill="1" applyBorder="1" applyAlignment="1">
      <alignment wrapText="1"/>
    </xf>
    <xf numFmtId="9" fontId="16" fillId="9" borderId="5" xfId="0" applyNumberFormat="1" applyFont="1" applyFill="1" applyBorder="1" applyAlignment="1">
      <alignment horizontal="center" vertical="center" wrapText="1"/>
    </xf>
    <xf numFmtId="9" fontId="13" fillId="9" borderId="5" xfId="0" applyNumberFormat="1" applyFont="1" applyFill="1" applyBorder="1" applyAlignment="1">
      <alignment horizontal="center" vertical="center" wrapText="1"/>
    </xf>
    <xf numFmtId="0" fontId="10" fillId="9" borderId="5" xfId="0" applyFont="1" applyFill="1" applyBorder="1" applyAlignment="1">
      <alignment wrapText="1"/>
    </xf>
    <xf numFmtId="0" fontId="10" fillId="11" borderId="0" xfId="0" applyFont="1" applyFill="1" applyBorder="1" applyAlignment="1">
      <alignment wrapText="1"/>
    </xf>
    <xf numFmtId="9" fontId="13" fillId="2" borderId="5" xfId="0" applyNumberFormat="1" applyFont="1" applyFill="1" applyBorder="1" applyAlignment="1">
      <alignment horizontal="center" vertical="center" wrapText="1"/>
    </xf>
    <xf numFmtId="0" fontId="10" fillId="11" borderId="5" xfId="0" applyFont="1" applyFill="1" applyBorder="1" applyAlignment="1">
      <alignment wrapText="1"/>
    </xf>
    <xf numFmtId="0" fontId="16" fillId="2" borderId="0" xfId="0" applyFont="1" applyFill="1" applyBorder="1" applyAlignment="1">
      <alignment horizontal="center" vertical="center" wrapText="1"/>
    </xf>
    <xf numFmtId="9" fontId="11" fillId="2" borderId="0" xfId="0" applyNumberFormat="1" applyFont="1" applyFill="1" applyBorder="1" applyAlignment="1">
      <alignment horizontal="center" vertical="center" wrapText="1"/>
    </xf>
    <xf numFmtId="9" fontId="16" fillId="2" borderId="0" xfId="0" applyNumberFormat="1" applyFont="1" applyFill="1" applyBorder="1" applyAlignment="1">
      <alignment horizontal="center" vertical="center" wrapText="1"/>
    </xf>
    <xf numFmtId="0" fontId="16" fillId="11" borderId="5" xfId="0" applyFont="1" applyFill="1" applyBorder="1" applyAlignment="1">
      <alignment horizontal="center" vertical="center" wrapText="1"/>
    </xf>
    <xf numFmtId="0" fontId="13" fillId="11" borderId="5" xfId="0" applyFont="1" applyFill="1" applyBorder="1" applyAlignment="1">
      <alignment horizontal="center" vertical="center" wrapText="1"/>
    </xf>
    <xf numFmtId="0" fontId="13" fillId="34" borderId="5" xfId="0" applyFont="1" applyFill="1" applyBorder="1" applyAlignment="1">
      <alignment horizontal="center" vertical="center"/>
    </xf>
    <xf numFmtId="0" fontId="10" fillId="35" borderId="0" xfId="0" applyFont="1" applyFill="1" applyBorder="1"/>
    <xf numFmtId="0" fontId="12" fillId="36" borderId="0" xfId="0" applyFont="1" applyFill="1" applyBorder="1" applyAlignment="1">
      <alignment horizontal="left" vertical="center" wrapText="1"/>
    </xf>
    <xf numFmtId="0" fontId="10" fillId="0" borderId="5" xfId="0" applyFont="1" applyFill="1" applyBorder="1" applyAlignment="1">
      <alignment horizontal="center" vertical="center"/>
    </xf>
    <xf numFmtId="10" fontId="16" fillId="0" borderId="5" xfId="0" applyNumberFormat="1" applyFont="1" applyFill="1" applyBorder="1" applyAlignment="1">
      <alignment horizontal="center" vertical="center"/>
    </xf>
    <xf numFmtId="166" fontId="13" fillId="0" borderId="5" xfId="0" applyNumberFormat="1" applyFont="1" applyFill="1" applyBorder="1" applyAlignment="1">
      <alignment horizontal="center" vertical="center"/>
    </xf>
    <xf numFmtId="166" fontId="16" fillId="0" borderId="5" xfId="0" applyNumberFormat="1" applyFont="1" applyFill="1" applyBorder="1" applyAlignment="1">
      <alignment horizontal="center" vertical="center"/>
    </xf>
    <xf numFmtId="0" fontId="11" fillId="0" borderId="1" xfId="0" applyFont="1" applyBorder="1" applyAlignment="1">
      <alignment horizontal="justify" vertical="center"/>
    </xf>
    <xf numFmtId="0" fontId="12" fillId="0" borderId="5" xfId="0" applyFont="1" applyBorder="1" applyAlignment="1">
      <alignment horizontal="justify" vertical="center" wrapText="1"/>
    </xf>
    <xf numFmtId="0" fontId="14" fillId="4" borderId="5" xfId="0" applyFont="1" applyFill="1" applyBorder="1" applyAlignment="1">
      <alignment horizontal="justify" vertical="center" wrapText="1"/>
    </xf>
    <xf numFmtId="0" fontId="12" fillId="9" borderId="5" xfId="0" applyFont="1" applyFill="1" applyBorder="1" applyAlignment="1">
      <alignment horizontal="justify" vertical="center"/>
    </xf>
    <xf numFmtId="0" fontId="12" fillId="9" borderId="6" xfId="0" applyFont="1" applyFill="1" applyBorder="1" applyAlignment="1">
      <alignment horizontal="justify" vertical="center" wrapText="1"/>
    </xf>
    <xf numFmtId="0" fontId="10" fillId="0" borderId="0" xfId="0" applyFont="1" applyAlignment="1">
      <alignment horizontal="justify" vertical="center"/>
    </xf>
    <xf numFmtId="0" fontId="10" fillId="0" borderId="0" xfId="0" applyFont="1" applyAlignment="1">
      <alignment horizontal="justify"/>
    </xf>
    <xf numFmtId="0" fontId="11" fillId="12" borderId="5" xfId="0" applyFont="1" applyFill="1" applyBorder="1" applyAlignment="1">
      <alignment horizontal="justify" vertical="center" wrapText="1"/>
    </xf>
    <xf numFmtId="0" fontId="11" fillId="10" borderId="5" xfId="0" applyFont="1" applyFill="1" applyBorder="1" applyAlignment="1">
      <alignment horizontal="justify" vertical="center" wrapText="1"/>
    </xf>
    <xf numFmtId="0" fontId="11" fillId="30" borderId="5" xfId="0" applyFont="1" applyFill="1" applyBorder="1" applyAlignment="1">
      <alignment horizontal="justify" vertical="center" wrapText="1"/>
    </xf>
    <xf numFmtId="0" fontId="11" fillId="37" borderId="5" xfId="0" applyFont="1" applyFill="1" applyBorder="1" applyAlignment="1">
      <alignment horizontal="justify" vertical="center" wrapText="1"/>
    </xf>
    <xf numFmtId="0" fontId="11" fillId="25" borderId="5" xfId="0" applyFont="1" applyFill="1" applyBorder="1" applyAlignment="1">
      <alignment horizontal="justify" vertical="center" wrapText="1"/>
    </xf>
    <xf numFmtId="0" fontId="11" fillId="21" borderId="5" xfId="0" applyFont="1" applyFill="1" applyBorder="1" applyAlignment="1">
      <alignment horizontal="justify" vertical="center" wrapText="1"/>
    </xf>
    <xf numFmtId="0" fontId="10" fillId="10" borderId="11" xfId="0" applyFont="1" applyFill="1" applyBorder="1" applyAlignment="1">
      <alignment horizontal="justify" vertical="center" wrapText="1"/>
    </xf>
    <xf numFmtId="0" fontId="13" fillId="25" borderId="5" xfId="0" applyFont="1" applyFill="1" applyBorder="1" applyAlignment="1">
      <alignment horizontal="center" vertical="center"/>
    </xf>
    <xf numFmtId="0" fontId="16" fillId="25" borderId="5" xfId="0" applyFont="1" applyFill="1" applyBorder="1" applyAlignment="1">
      <alignment horizontal="center" vertical="center"/>
    </xf>
    <xf numFmtId="0" fontId="12" fillId="38" borderId="5" xfId="0" applyFont="1" applyFill="1" applyBorder="1" applyAlignment="1">
      <alignment horizontal="left" vertical="center"/>
    </xf>
    <xf numFmtId="0" fontId="11" fillId="20" borderId="5" xfId="0" applyFont="1" applyFill="1" applyBorder="1" applyAlignment="1">
      <alignment horizontal="justify" vertical="center" wrapText="1"/>
    </xf>
    <xf numFmtId="0" fontId="11" fillId="17" borderId="5" xfId="0" applyFont="1" applyFill="1" applyBorder="1" applyAlignment="1">
      <alignment horizontal="justify" vertical="center" wrapText="1"/>
    </xf>
    <xf numFmtId="0" fontId="12" fillId="39" borderId="9" xfId="0" applyFont="1" applyFill="1" applyBorder="1" applyAlignment="1">
      <alignment horizontal="center" vertical="center"/>
    </xf>
    <xf numFmtId="0" fontId="12" fillId="35" borderId="5" xfId="0" applyFont="1" applyFill="1" applyBorder="1" applyAlignment="1">
      <alignment horizontal="left" vertical="center"/>
    </xf>
    <xf numFmtId="0" fontId="12" fillId="38" borderId="6" xfId="0" applyFont="1" applyFill="1" applyBorder="1" applyAlignment="1">
      <alignment horizontal="left" vertical="center"/>
    </xf>
    <xf numFmtId="0" fontId="12" fillId="9" borderId="6" xfId="0" applyFont="1" applyFill="1" applyBorder="1" applyAlignment="1">
      <alignment horizontal="left" vertical="center"/>
    </xf>
    <xf numFmtId="0" fontId="12" fillId="9" borderId="9" xfId="0" applyFont="1" applyFill="1" applyBorder="1" applyAlignment="1">
      <alignment horizontal="left" vertical="center"/>
    </xf>
    <xf numFmtId="1" fontId="10" fillId="2" borderId="5" xfId="0" applyNumberFormat="1" applyFont="1" applyFill="1" applyBorder="1" applyAlignment="1">
      <alignment horizontal="center" vertical="center"/>
    </xf>
    <xf numFmtId="0" fontId="11" fillId="16" borderId="5" xfId="0" applyFont="1" applyFill="1" applyBorder="1" applyAlignment="1">
      <alignment horizontal="justify" vertical="center" wrapText="1"/>
    </xf>
    <xf numFmtId="0" fontId="12" fillId="25" borderId="5" xfId="0" applyFont="1" applyFill="1" applyBorder="1" applyAlignment="1">
      <alignment horizontal="left" vertical="center"/>
    </xf>
    <xf numFmtId="0" fontId="10" fillId="0" borderId="0" xfId="0" applyFont="1" applyAlignment="1">
      <alignment horizontal="center"/>
    </xf>
    <xf numFmtId="165" fontId="13" fillId="25" borderId="5" xfId="0" applyNumberFormat="1" applyFont="1" applyFill="1" applyBorder="1" applyAlignment="1">
      <alignment horizontal="center" vertical="center"/>
    </xf>
    <xf numFmtId="43" fontId="13" fillId="41" borderId="5" xfId="0" applyNumberFormat="1" applyFont="1" applyFill="1" applyBorder="1" applyAlignment="1">
      <alignment horizontal="center" vertical="center"/>
    </xf>
    <xf numFmtId="167" fontId="13" fillId="38" borderId="5" xfId="0" applyNumberFormat="1" applyFont="1" applyFill="1" applyBorder="1" applyAlignment="1">
      <alignment horizontal="center" vertical="center"/>
    </xf>
    <xf numFmtId="165" fontId="16" fillId="38" borderId="6" xfId="0" applyNumberFormat="1" applyFont="1" applyFill="1" applyBorder="1" applyAlignment="1">
      <alignment horizontal="center" vertical="center"/>
    </xf>
    <xf numFmtId="9" fontId="16" fillId="38" borderId="5" xfId="0" applyNumberFormat="1" applyFont="1" applyFill="1" applyBorder="1" applyAlignment="1">
      <alignment horizontal="center" vertical="center"/>
    </xf>
    <xf numFmtId="0" fontId="10" fillId="47" borderId="0" xfId="0" applyFont="1" applyFill="1" applyBorder="1"/>
    <xf numFmtId="0" fontId="16" fillId="47" borderId="0" xfId="0" applyFont="1" applyFill="1" applyBorder="1" applyAlignment="1">
      <alignment horizontal="center" vertical="center"/>
    </xf>
    <xf numFmtId="0" fontId="11" fillId="47" borderId="0" xfId="0" applyFont="1" applyFill="1" applyBorder="1" applyAlignment="1">
      <alignment horizontal="center" vertical="center"/>
    </xf>
    <xf numFmtId="9" fontId="11" fillId="47" borderId="0" xfId="0" applyNumberFormat="1" applyFont="1" applyFill="1" applyBorder="1" applyAlignment="1">
      <alignment horizontal="center" vertical="center"/>
    </xf>
    <xf numFmtId="9" fontId="16" fillId="47" borderId="0" xfId="0" applyNumberFormat="1" applyFont="1" applyFill="1" applyBorder="1" applyAlignment="1">
      <alignment horizontal="center" vertical="center"/>
    </xf>
    <xf numFmtId="0" fontId="10" fillId="34" borderId="0" xfId="0" applyFont="1" applyFill="1"/>
    <xf numFmtId="0" fontId="10" fillId="34" borderId="0" xfId="0" applyFont="1" applyFill="1" applyAlignment="1"/>
    <xf numFmtId="0" fontId="16" fillId="34" borderId="0" xfId="0" applyFont="1" applyFill="1" applyAlignment="1">
      <alignment horizontal="center" vertical="center"/>
    </xf>
    <xf numFmtId="0" fontId="11" fillId="34" borderId="0" xfId="0" applyFont="1" applyFill="1" applyAlignment="1">
      <alignment horizontal="center" vertical="center"/>
    </xf>
    <xf numFmtId="9" fontId="11" fillId="34" borderId="0" xfId="0" applyNumberFormat="1" applyFont="1" applyFill="1" applyAlignment="1">
      <alignment horizontal="center" vertical="center"/>
    </xf>
    <xf numFmtId="9" fontId="16" fillId="34" borderId="0" xfId="0" applyNumberFormat="1" applyFont="1" applyFill="1" applyAlignment="1">
      <alignment horizontal="center" vertical="center"/>
    </xf>
    <xf numFmtId="0" fontId="10" fillId="34" borderId="0" xfId="0" applyFont="1" applyFill="1" applyBorder="1"/>
    <xf numFmtId="9" fontId="15" fillId="34" borderId="0" xfId="0" applyNumberFormat="1" applyFont="1" applyFill="1" applyAlignment="1">
      <alignment horizontal="center" vertical="center"/>
    </xf>
    <xf numFmtId="0" fontId="11" fillId="34" borderId="1" xfId="0" applyFont="1" applyFill="1" applyBorder="1" applyAlignment="1">
      <alignment horizontal="center"/>
    </xf>
    <xf numFmtId="0" fontId="11" fillId="34" borderId="1" xfId="0" applyFont="1" applyFill="1" applyBorder="1" applyAlignment="1">
      <alignment horizontal="center" vertical="center"/>
    </xf>
    <xf numFmtId="0" fontId="12" fillId="47" borderId="5" xfId="0" applyFont="1" applyFill="1" applyBorder="1" applyAlignment="1">
      <alignment horizontal="center" vertical="center" wrapText="1"/>
    </xf>
    <xf numFmtId="0" fontId="13" fillId="59" borderId="8" xfId="0" applyFont="1" applyFill="1" applyBorder="1" applyAlignment="1">
      <alignment horizontal="center" vertical="center" wrapText="1"/>
    </xf>
    <xf numFmtId="3" fontId="12" fillId="47" borderId="5" xfId="0" applyNumberFormat="1" applyFont="1" applyFill="1" applyBorder="1" applyAlignment="1">
      <alignment horizontal="center" vertical="center" wrapText="1"/>
    </xf>
    <xf numFmtId="0" fontId="13" fillId="47" borderId="5" xfId="0" applyFont="1" applyFill="1" applyBorder="1" applyAlignment="1">
      <alignment horizontal="center" vertical="center"/>
    </xf>
    <xf numFmtId="0" fontId="13" fillId="59" borderId="10" xfId="0" applyFont="1" applyFill="1" applyBorder="1" applyAlignment="1">
      <alignment horizontal="center" vertical="center" wrapText="1"/>
    </xf>
    <xf numFmtId="0" fontId="10" fillId="34" borderId="0" xfId="0" applyFont="1" applyFill="1" applyAlignment="1">
      <alignment horizontal="center" vertical="center"/>
    </xf>
    <xf numFmtId="0" fontId="10" fillId="34" borderId="0" xfId="0" applyFont="1" applyFill="1" applyAlignment="1">
      <alignment horizontal="center"/>
    </xf>
    <xf numFmtId="0" fontId="12" fillId="0" borderId="31" xfId="0" applyFont="1" applyBorder="1" applyAlignment="1">
      <alignment wrapText="1"/>
    </xf>
    <xf numFmtId="0" fontId="10" fillId="0" borderId="31" xfId="0" applyFont="1" applyBorder="1" applyAlignment="1">
      <alignment horizontal="center" vertical="center" wrapText="1"/>
    </xf>
    <xf numFmtId="0" fontId="10" fillId="0" borderId="31" xfId="0" applyFont="1" applyFill="1" applyBorder="1" applyAlignment="1">
      <alignment horizontal="center" vertical="center" wrapText="1"/>
    </xf>
    <xf numFmtId="0" fontId="10" fillId="2" borderId="31" xfId="0" applyFont="1" applyFill="1" applyBorder="1" applyAlignment="1">
      <alignment horizontal="center" vertical="center" wrapText="1"/>
    </xf>
    <xf numFmtId="0" fontId="10" fillId="30" borderId="31" xfId="0" applyFont="1" applyFill="1" applyBorder="1" applyAlignment="1">
      <alignment horizontal="center" vertical="center" wrapText="1"/>
    </xf>
    <xf numFmtId="0" fontId="10" fillId="11" borderId="31" xfId="0" applyFont="1" applyFill="1" applyBorder="1" applyAlignment="1">
      <alignment horizontal="center" vertical="center" wrapText="1"/>
    </xf>
    <xf numFmtId="0" fontId="10" fillId="47" borderId="31" xfId="0" applyFont="1" applyFill="1" applyBorder="1" applyAlignment="1">
      <alignment horizontal="center" vertical="center" wrapText="1"/>
    </xf>
    <xf numFmtId="0" fontId="10" fillId="29" borderId="31" xfId="0" applyFont="1" applyFill="1" applyBorder="1" applyAlignment="1">
      <alignment horizontal="center" vertical="center" wrapText="1"/>
    </xf>
    <xf numFmtId="0" fontId="10" fillId="34" borderId="31" xfId="0" applyFont="1" applyFill="1" applyBorder="1" applyAlignment="1">
      <alignment horizontal="center" vertical="center" wrapText="1"/>
    </xf>
    <xf numFmtId="9" fontId="10" fillId="0" borderId="31" xfId="0" applyNumberFormat="1" applyFont="1" applyBorder="1" applyAlignment="1">
      <alignment horizontal="center" vertical="center" wrapText="1"/>
    </xf>
    <xf numFmtId="9" fontId="10" fillId="0" borderId="31" xfId="0" applyNumberFormat="1" applyFont="1" applyFill="1" applyBorder="1" applyAlignment="1">
      <alignment horizontal="center" vertical="center" wrapText="1"/>
    </xf>
    <xf numFmtId="0" fontId="10" fillId="0" borderId="31" xfId="0" applyFont="1" applyFill="1" applyBorder="1" applyAlignment="1">
      <alignment wrapText="1"/>
    </xf>
    <xf numFmtId="9" fontId="10" fillId="2" borderId="31" xfId="0" applyNumberFormat="1" applyFont="1" applyFill="1" applyBorder="1" applyAlignment="1">
      <alignment horizontal="center" vertical="center" wrapText="1"/>
    </xf>
    <xf numFmtId="9" fontId="10" fillId="11" borderId="31" xfId="0" applyNumberFormat="1" applyFont="1" applyFill="1" applyBorder="1" applyAlignment="1">
      <alignment horizontal="center" vertical="center" wrapText="1"/>
    </xf>
    <xf numFmtId="0" fontId="10" fillId="0" borderId="31" xfId="0" applyFont="1" applyBorder="1" applyAlignment="1">
      <alignment wrapText="1"/>
    </xf>
    <xf numFmtId="0" fontId="14" fillId="4" borderId="6" xfId="0" applyFont="1" applyFill="1" applyBorder="1" applyAlignment="1">
      <alignment horizontal="center" vertical="center" wrapText="1"/>
    </xf>
    <xf numFmtId="0" fontId="14" fillId="4" borderId="6" xfId="0" applyFont="1" applyFill="1" applyBorder="1" applyAlignment="1">
      <alignment horizontal="justify" vertical="center" wrapText="1"/>
    </xf>
    <xf numFmtId="0" fontId="14" fillId="60" borderId="6" xfId="0" applyFont="1" applyFill="1" applyBorder="1" applyAlignment="1">
      <alignment horizontal="center" vertical="center" wrapText="1"/>
    </xf>
    <xf numFmtId="0" fontId="14" fillId="60" borderId="8" xfId="0" applyFont="1" applyFill="1" applyBorder="1" applyAlignment="1">
      <alignment horizontal="center" vertical="center" wrapText="1"/>
    </xf>
    <xf numFmtId="0" fontId="15" fillId="4" borderId="32" xfId="0" applyFont="1" applyFill="1" applyBorder="1" applyAlignment="1">
      <alignment horizontal="center" vertical="center" wrapText="1"/>
    </xf>
    <xf numFmtId="0" fontId="15" fillId="4" borderId="32" xfId="0" applyFont="1" applyFill="1" applyBorder="1" applyAlignment="1">
      <alignment vertical="center" wrapText="1"/>
    </xf>
    <xf numFmtId="0" fontId="15" fillId="60" borderId="32" xfId="0" applyFont="1" applyFill="1" applyBorder="1" applyAlignment="1">
      <alignment horizontal="center" vertical="center" wrapText="1"/>
    </xf>
    <xf numFmtId="164" fontId="15" fillId="60" borderId="32" xfId="0" applyNumberFormat="1" applyFont="1" applyFill="1" applyBorder="1" applyAlignment="1">
      <alignment horizontal="center" vertical="center" wrapText="1"/>
    </xf>
    <xf numFmtId="0" fontId="23" fillId="6" borderId="32" xfId="0" applyFont="1" applyFill="1" applyBorder="1" applyAlignment="1">
      <alignment horizontal="left" vertical="center" wrapText="1"/>
    </xf>
    <xf numFmtId="0" fontId="23" fillId="6" borderId="32" xfId="0" applyFont="1" applyFill="1" applyBorder="1" applyAlignment="1">
      <alignment horizontal="center" vertical="center" wrapText="1"/>
    </xf>
    <xf numFmtId="0" fontId="23" fillId="6" borderId="32" xfId="0" applyFont="1" applyFill="1" applyBorder="1" applyAlignment="1">
      <alignment horizontal="center" vertical="center" wrapText="1"/>
    </xf>
    <xf numFmtId="0" fontId="12" fillId="6" borderId="32" xfId="0" applyFont="1" applyFill="1" applyBorder="1" applyAlignment="1">
      <alignment horizontal="left" vertical="center" wrapText="1"/>
    </xf>
    <xf numFmtId="0" fontId="12" fillId="6" borderId="32" xfId="0" applyFont="1" applyFill="1" applyBorder="1" applyAlignment="1">
      <alignment horizontal="center" vertical="center" wrapText="1"/>
    </xf>
    <xf numFmtId="164" fontId="15" fillId="6" borderId="32" xfId="0" applyNumberFormat="1" applyFont="1" applyFill="1" applyBorder="1" applyAlignment="1">
      <alignment horizontal="center" vertical="center" wrapText="1"/>
    </xf>
    <xf numFmtId="0" fontId="12" fillId="58" borderId="32" xfId="0" applyFont="1" applyFill="1" applyBorder="1" applyAlignment="1">
      <alignment horizontal="center" vertical="center" wrapText="1"/>
    </xf>
    <xf numFmtId="0" fontId="16" fillId="58" borderId="32" xfId="0" applyFont="1" applyFill="1" applyBorder="1" applyAlignment="1">
      <alignment horizontal="center" vertical="center"/>
    </xf>
    <xf numFmtId="0" fontId="10" fillId="58" borderId="32" xfId="0" applyFont="1" applyFill="1" applyBorder="1" applyAlignment="1">
      <alignment horizontal="center" vertical="center"/>
    </xf>
    <xf numFmtId="0" fontId="10" fillId="58" borderId="32" xfId="0" applyFont="1" applyFill="1" applyBorder="1"/>
    <xf numFmtId="0" fontId="12" fillId="54" borderId="32" xfId="0" applyFont="1" applyFill="1" applyBorder="1" applyAlignment="1">
      <alignment horizontal="center" vertical="center" wrapText="1"/>
    </xf>
    <xf numFmtId="0" fontId="12" fillId="57" borderId="32" xfId="0" applyFont="1" applyFill="1" applyBorder="1" applyAlignment="1">
      <alignment horizontal="center" vertical="center" wrapText="1"/>
    </xf>
    <xf numFmtId="0" fontId="16" fillId="54" borderId="32" xfId="0" applyFont="1" applyFill="1" applyBorder="1" applyAlignment="1">
      <alignment horizontal="center" vertical="center"/>
    </xf>
    <xf numFmtId="0" fontId="10" fillId="54" borderId="32" xfId="0" applyFont="1" applyFill="1" applyBorder="1" applyAlignment="1">
      <alignment horizontal="center" vertical="center"/>
    </xf>
    <xf numFmtId="0" fontId="10" fillId="54" borderId="32" xfId="0" applyFont="1" applyFill="1" applyBorder="1"/>
    <xf numFmtId="0" fontId="12" fillId="9" borderId="32" xfId="0" applyFont="1" applyFill="1" applyBorder="1" applyAlignment="1">
      <alignment horizontal="center" vertical="center"/>
    </xf>
    <xf numFmtId="0" fontId="12" fillId="43" borderId="32" xfId="0" applyFont="1" applyFill="1" applyBorder="1" applyAlignment="1">
      <alignment horizontal="center" vertical="center" wrapText="1"/>
    </xf>
    <xf numFmtId="0" fontId="12" fillId="42" borderId="32" xfId="0" applyFont="1" applyFill="1" applyBorder="1" applyAlignment="1">
      <alignment horizontal="center" vertical="center"/>
    </xf>
    <xf numFmtId="0" fontId="10" fillId="10" borderId="32" xfId="0" applyFont="1" applyFill="1" applyBorder="1" applyAlignment="1">
      <alignment horizontal="justify" vertical="center" wrapText="1"/>
    </xf>
    <xf numFmtId="0" fontId="16" fillId="42" borderId="32" xfId="0" applyFont="1" applyFill="1" applyBorder="1" applyAlignment="1">
      <alignment horizontal="center" vertical="center"/>
    </xf>
    <xf numFmtId="0" fontId="10" fillId="42" borderId="32" xfId="0" applyFont="1" applyFill="1" applyBorder="1" applyAlignment="1">
      <alignment horizontal="center" vertical="center"/>
    </xf>
    <xf numFmtId="165" fontId="13" fillId="42" borderId="32" xfId="0" applyNumberFormat="1" applyFont="1" applyFill="1" applyBorder="1" applyAlignment="1">
      <alignment horizontal="center" vertical="center"/>
    </xf>
    <xf numFmtId="0" fontId="12" fillId="0" borderId="32" xfId="0" applyFont="1" applyFill="1" applyBorder="1" applyAlignment="1">
      <alignment horizontal="left" vertical="center"/>
    </xf>
    <xf numFmtId="0" fontId="12" fillId="2" borderId="32" xfId="0" applyFont="1" applyFill="1" applyBorder="1" applyAlignment="1">
      <alignment horizontal="center" vertical="center"/>
    </xf>
    <xf numFmtId="0" fontId="16" fillId="34" borderId="32" xfId="0" applyFont="1" applyFill="1" applyBorder="1" applyAlignment="1">
      <alignment horizontal="center" vertical="center"/>
    </xf>
    <xf numFmtId="0" fontId="10" fillId="39" borderId="32" xfId="0" applyFont="1" applyFill="1" applyBorder="1" applyAlignment="1">
      <alignment horizontal="center" vertical="center"/>
    </xf>
    <xf numFmtId="165" fontId="13" fillId="34" borderId="32" xfId="0" applyNumberFormat="1" applyFont="1" applyFill="1" applyBorder="1" applyAlignment="1">
      <alignment horizontal="center" vertical="center"/>
    </xf>
    <xf numFmtId="0" fontId="12" fillId="2" borderId="32" xfId="0" applyFont="1" applyFill="1" applyBorder="1" applyAlignment="1">
      <alignment horizontal="left" vertical="center"/>
    </xf>
    <xf numFmtId="0" fontId="16" fillId="47" borderId="32" xfId="0" applyFont="1" applyFill="1" applyBorder="1" applyAlignment="1">
      <alignment horizontal="center" vertical="center"/>
    </xf>
    <xf numFmtId="0" fontId="11" fillId="12" borderId="32" xfId="0" applyFont="1" applyFill="1" applyBorder="1" applyAlignment="1">
      <alignment horizontal="center" vertical="center" wrapText="1"/>
    </xf>
    <xf numFmtId="0" fontId="12" fillId="2" borderId="32" xfId="0" applyFont="1" applyFill="1" applyBorder="1" applyAlignment="1">
      <alignment horizontal="left" vertical="center" wrapText="1"/>
    </xf>
    <xf numFmtId="9" fontId="16" fillId="47" borderId="32" xfId="0" applyNumberFormat="1" applyFont="1" applyFill="1" applyBorder="1" applyAlignment="1">
      <alignment horizontal="center" vertical="center"/>
    </xf>
    <xf numFmtId="0" fontId="16" fillId="47" borderId="32" xfId="0" applyNumberFormat="1" applyFont="1" applyFill="1" applyBorder="1" applyAlignment="1">
      <alignment horizontal="center" vertical="center"/>
    </xf>
    <xf numFmtId="0" fontId="16" fillId="35" borderId="32" xfId="0" applyFont="1" applyFill="1" applyBorder="1" applyAlignment="1">
      <alignment horizontal="center" vertical="center"/>
    </xf>
    <xf numFmtId="0" fontId="12" fillId="0" borderId="32" xfId="0" applyFont="1" applyFill="1" applyBorder="1" applyAlignment="1">
      <alignment horizontal="center" vertical="center"/>
    </xf>
    <xf numFmtId="9" fontId="16" fillId="35" borderId="32" xfId="0" applyNumberFormat="1" applyFont="1" applyFill="1" applyBorder="1" applyAlignment="1">
      <alignment horizontal="center" vertical="center"/>
    </xf>
    <xf numFmtId="0" fontId="16" fillId="48" borderId="32" xfId="0" applyFont="1" applyFill="1" applyBorder="1" applyAlignment="1">
      <alignment horizontal="center" vertical="center"/>
    </xf>
    <xf numFmtId="9" fontId="16" fillId="48" borderId="32" xfId="0" applyNumberFormat="1" applyFont="1" applyFill="1" applyBorder="1" applyAlignment="1">
      <alignment horizontal="center" vertical="center"/>
    </xf>
    <xf numFmtId="0" fontId="10" fillId="34" borderId="32" xfId="0" applyFont="1" applyFill="1" applyBorder="1" applyAlignment="1">
      <alignment horizontal="center" vertical="center"/>
    </xf>
    <xf numFmtId="165" fontId="20" fillId="34" borderId="32" xfId="0" applyNumberFormat="1" applyFont="1" applyFill="1" applyBorder="1" applyAlignment="1">
      <alignment horizontal="center" vertical="center"/>
    </xf>
    <xf numFmtId="0" fontId="12" fillId="9" borderId="32" xfId="0" applyFont="1" applyFill="1" applyBorder="1" applyAlignment="1">
      <alignment horizontal="center" vertical="center" wrapText="1"/>
    </xf>
    <xf numFmtId="0" fontId="11" fillId="12" borderId="32" xfId="0" applyFont="1" applyFill="1" applyBorder="1" applyAlignment="1">
      <alignment horizontal="justify" vertical="center" wrapText="1"/>
    </xf>
    <xf numFmtId="165" fontId="13" fillId="39" borderId="32" xfId="0" applyNumberFormat="1" applyFont="1" applyFill="1" applyBorder="1" applyAlignment="1">
      <alignment horizontal="center" vertical="center"/>
    </xf>
    <xf numFmtId="0" fontId="12" fillId="0" borderId="32" xfId="0" applyFont="1" applyFill="1" applyBorder="1" applyAlignment="1">
      <alignment horizontal="left" vertical="center" wrapText="1"/>
    </xf>
    <xf numFmtId="0" fontId="11" fillId="10" borderId="32" xfId="0" applyFont="1" applyFill="1" applyBorder="1" applyAlignment="1">
      <alignment horizontal="justify" vertical="center" wrapText="1"/>
    </xf>
    <xf numFmtId="9" fontId="16" fillId="62" borderId="32" xfId="0" applyNumberFormat="1" applyFont="1" applyFill="1" applyBorder="1" applyAlignment="1">
      <alignment horizontal="center" vertical="center"/>
    </xf>
    <xf numFmtId="9" fontId="16" fillId="34" borderId="32" xfId="0" applyNumberFormat="1" applyFont="1" applyFill="1" applyBorder="1" applyAlignment="1">
      <alignment horizontal="center" vertical="center"/>
    </xf>
    <xf numFmtId="0" fontId="12" fillId="7" borderId="32" xfId="0" applyFont="1" applyFill="1" applyBorder="1" applyAlignment="1">
      <alignment horizontal="center" vertical="center" wrapText="1"/>
    </xf>
    <xf numFmtId="0" fontId="12" fillId="8" borderId="32" xfId="0" applyFont="1" applyFill="1" applyBorder="1" applyAlignment="1">
      <alignment horizontal="center" vertical="center" wrapText="1"/>
    </xf>
    <xf numFmtId="0" fontId="12" fillId="9" borderId="32" xfId="0" applyFont="1" applyFill="1" applyBorder="1" applyAlignment="1">
      <alignment horizontal="center" vertical="center" wrapText="1"/>
    </xf>
    <xf numFmtId="0" fontId="16" fillId="39" borderId="32" xfId="0" applyFont="1" applyFill="1" applyBorder="1" applyAlignment="1">
      <alignment horizontal="center" vertical="center"/>
    </xf>
    <xf numFmtId="0" fontId="12" fillId="47" borderId="32" xfId="0" applyFont="1" applyFill="1" applyBorder="1" applyAlignment="1">
      <alignment horizontal="left" vertical="center"/>
    </xf>
    <xf numFmtId="0" fontId="12" fillId="34" borderId="32" xfId="0" applyFont="1" applyFill="1" applyBorder="1" applyAlignment="1">
      <alignment horizontal="left" vertical="center"/>
    </xf>
    <xf numFmtId="0" fontId="12" fillId="48" borderId="32" xfId="0" applyFont="1" applyFill="1" applyBorder="1" applyAlignment="1">
      <alignment horizontal="left" vertical="center" wrapText="1"/>
    </xf>
    <xf numFmtId="0" fontId="12" fillId="48" borderId="32" xfId="0" applyFont="1" applyFill="1" applyBorder="1" applyAlignment="1">
      <alignment horizontal="left" vertical="center"/>
    </xf>
    <xf numFmtId="0" fontId="12" fillId="47" borderId="32" xfId="0" applyFont="1" applyFill="1" applyBorder="1" applyAlignment="1">
      <alignment horizontal="center" vertical="center"/>
    </xf>
    <xf numFmtId="0" fontId="12" fillId="9" borderId="32" xfId="0" applyFont="1" applyFill="1" applyBorder="1" applyAlignment="1">
      <alignment horizontal="left" vertical="center"/>
    </xf>
    <xf numFmtId="0" fontId="12" fillId="0" borderId="32" xfId="0" applyFont="1" applyFill="1" applyBorder="1" applyAlignment="1">
      <alignment horizontal="center" vertical="center" wrapText="1"/>
    </xf>
    <xf numFmtId="0" fontId="12" fillId="35" borderId="32" xfId="0" applyFont="1" applyFill="1" applyBorder="1" applyAlignment="1">
      <alignment horizontal="left" vertical="center"/>
    </xf>
    <xf numFmtId="0" fontId="23" fillId="53" borderId="32" xfId="0" applyFont="1" applyFill="1" applyBorder="1" applyAlignment="1">
      <alignment horizontal="center" vertical="center" wrapText="1"/>
    </xf>
    <xf numFmtId="165" fontId="13" fillId="63" borderId="32" xfId="0" applyNumberFormat="1" applyFont="1" applyFill="1" applyBorder="1" applyAlignment="1">
      <alignment horizontal="center" vertical="center"/>
    </xf>
    <xf numFmtId="165" fontId="13" fillId="68" borderId="32" xfId="0" applyNumberFormat="1" applyFont="1" applyFill="1" applyBorder="1" applyAlignment="1">
      <alignment horizontal="center" vertical="center"/>
    </xf>
    <xf numFmtId="165" fontId="13" fillId="67" borderId="32" xfId="0" applyNumberFormat="1" applyFont="1" applyFill="1" applyBorder="1" applyAlignment="1">
      <alignment horizontal="center" vertical="center"/>
    </xf>
    <xf numFmtId="0" fontId="12" fillId="39" borderId="32" xfId="0" applyFont="1" applyFill="1" applyBorder="1" applyAlignment="1">
      <alignment horizontal="left" vertical="center"/>
    </xf>
    <xf numFmtId="0" fontId="16" fillId="34" borderId="32" xfId="0" applyNumberFormat="1" applyFont="1" applyFill="1" applyBorder="1" applyAlignment="1">
      <alignment horizontal="center" vertical="center"/>
    </xf>
    <xf numFmtId="10" fontId="16" fillId="34" borderId="32" xfId="0" applyNumberFormat="1" applyFont="1" applyFill="1" applyBorder="1" applyAlignment="1">
      <alignment horizontal="center" vertical="center"/>
    </xf>
    <xf numFmtId="9" fontId="10" fillId="47" borderId="32" xfId="0" applyNumberFormat="1" applyFont="1" applyFill="1" applyBorder="1" applyAlignment="1">
      <alignment horizontal="center" vertical="center"/>
    </xf>
    <xf numFmtId="0" fontId="10" fillId="47" borderId="32" xfId="0" applyFont="1" applyFill="1" applyBorder="1" applyAlignment="1">
      <alignment horizontal="center" vertical="center"/>
    </xf>
    <xf numFmtId="9" fontId="16" fillId="61" borderId="32" xfId="0" applyNumberFormat="1" applyFont="1" applyFill="1" applyBorder="1" applyAlignment="1">
      <alignment horizontal="center" vertical="center"/>
    </xf>
    <xf numFmtId="1" fontId="10" fillId="47" borderId="32" xfId="0" applyNumberFormat="1" applyFont="1" applyFill="1" applyBorder="1" applyAlignment="1">
      <alignment horizontal="center" vertical="center"/>
    </xf>
    <xf numFmtId="0" fontId="12" fillId="2" borderId="32" xfId="0" applyFont="1" applyFill="1" applyBorder="1" applyAlignment="1">
      <alignment horizontal="center" vertical="center" wrapText="1"/>
    </xf>
    <xf numFmtId="0" fontId="16" fillId="47" borderId="32" xfId="0" applyFont="1" applyFill="1" applyBorder="1" applyAlignment="1">
      <alignment horizontal="center" vertical="center" wrapText="1"/>
    </xf>
    <xf numFmtId="0" fontId="10" fillId="47" borderId="32" xfId="0" applyFont="1" applyFill="1" applyBorder="1" applyAlignment="1">
      <alignment horizontal="center" vertical="center" wrapText="1"/>
    </xf>
    <xf numFmtId="0" fontId="10" fillId="39" borderId="32" xfId="0" applyFont="1" applyFill="1" applyBorder="1" applyAlignment="1">
      <alignment horizontal="center" vertical="center" wrapText="1"/>
    </xf>
    <xf numFmtId="165" fontId="13" fillId="39" borderId="32" xfId="0" applyNumberFormat="1" applyFont="1" applyFill="1" applyBorder="1" applyAlignment="1">
      <alignment horizontal="center" vertical="center" wrapText="1"/>
    </xf>
    <xf numFmtId="9" fontId="16" fillId="47" borderId="32" xfId="0" applyNumberFormat="1" applyFont="1" applyFill="1" applyBorder="1" applyAlignment="1">
      <alignment horizontal="center" vertical="center" wrapText="1"/>
    </xf>
    <xf numFmtId="0" fontId="16" fillId="34" borderId="32" xfId="0" applyFont="1" applyFill="1" applyBorder="1" applyAlignment="1">
      <alignment horizontal="center" vertical="center" wrapText="1"/>
    </xf>
    <xf numFmtId="0" fontId="11" fillId="16" borderId="32" xfId="0" applyFont="1" applyFill="1" applyBorder="1" applyAlignment="1">
      <alignment horizontal="justify" vertical="center" wrapText="1"/>
    </xf>
    <xf numFmtId="0" fontId="12" fillId="35" borderId="32" xfId="0" applyFont="1" applyFill="1" applyBorder="1" applyAlignment="1">
      <alignment horizontal="left" vertical="center" wrapText="1"/>
    </xf>
    <xf numFmtId="0" fontId="12" fillId="47" borderId="32" xfId="0" applyFont="1" applyFill="1" applyBorder="1" applyAlignment="1">
      <alignment horizontal="center" vertical="center" wrapText="1"/>
    </xf>
    <xf numFmtId="0" fontId="12" fillId="47" borderId="32" xfId="0" applyFont="1" applyFill="1" applyBorder="1" applyAlignment="1">
      <alignment horizontal="left" vertical="center" wrapText="1"/>
    </xf>
    <xf numFmtId="0" fontId="16" fillId="35" borderId="32" xfId="0" applyFont="1" applyFill="1" applyBorder="1" applyAlignment="1">
      <alignment horizontal="center" vertical="center" wrapText="1"/>
    </xf>
    <xf numFmtId="0" fontId="12" fillId="34" borderId="32" xfId="0" applyFont="1" applyFill="1" applyBorder="1" applyAlignment="1">
      <alignment horizontal="center" vertical="center"/>
    </xf>
    <xf numFmtId="43" fontId="16" fillId="47" borderId="32" xfId="0" applyNumberFormat="1" applyFont="1" applyFill="1" applyBorder="1" applyAlignment="1">
      <alignment horizontal="center" vertical="center"/>
    </xf>
    <xf numFmtId="0" fontId="12" fillId="9" borderId="32" xfId="0" applyFont="1" applyFill="1" applyBorder="1" applyAlignment="1">
      <alignment horizontal="justify" vertical="center"/>
    </xf>
    <xf numFmtId="0" fontId="11" fillId="16" borderId="32" xfId="0" applyFont="1" applyFill="1" applyBorder="1" applyAlignment="1">
      <alignment horizontal="center" vertical="center" wrapText="1"/>
    </xf>
    <xf numFmtId="0" fontId="11" fillId="37" borderId="32" xfId="0" applyFont="1" applyFill="1" applyBorder="1" applyAlignment="1">
      <alignment horizontal="justify" vertical="center" wrapText="1"/>
    </xf>
    <xf numFmtId="0" fontId="11" fillId="25" borderId="32" xfId="0" applyFont="1" applyFill="1" applyBorder="1" applyAlignment="1">
      <alignment horizontal="justify" vertical="center" wrapText="1"/>
    </xf>
    <xf numFmtId="9" fontId="16" fillId="47" borderId="32" xfId="1" applyFont="1" applyFill="1" applyBorder="1" applyAlignment="1">
      <alignment horizontal="center" vertical="center"/>
    </xf>
    <xf numFmtId="9" fontId="16" fillId="42" borderId="32" xfId="0" applyNumberFormat="1" applyFont="1" applyFill="1" applyBorder="1" applyAlignment="1">
      <alignment horizontal="center" vertical="center"/>
    </xf>
    <xf numFmtId="9" fontId="16" fillId="70" borderId="32" xfId="0" applyNumberFormat="1" applyFont="1" applyFill="1" applyBorder="1" applyAlignment="1">
      <alignment horizontal="center" vertical="center"/>
    </xf>
    <xf numFmtId="165" fontId="13" fillId="64" borderId="32" xfId="0" applyNumberFormat="1" applyFont="1" applyFill="1" applyBorder="1" applyAlignment="1">
      <alignment horizontal="center" vertical="center"/>
    </xf>
    <xf numFmtId="9" fontId="16" fillId="46" borderId="32" xfId="0" applyNumberFormat="1" applyFont="1" applyFill="1" applyBorder="1" applyAlignment="1">
      <alignment horizontal="center" vertical="center"/>
    </xf>
    <xf numFmtId="0" fontId="16" fillId="64" borderId="32" xfId="0" applyFont="1" applyFill="1" applyBorder="1" applyAlignment="1">
      <alignment horizontal="center" vertical="center"/>
    </xf>
    <xf numFmtId="9" fontId="16" fillId="64" borderId="32" xfId="0" applyNumberFormat="1" applyFont="1" applyFill="1" applyBorder="1" applyAlignment="1">
      <alignment horizontal="center" vertical="center"/>
    </xf>
    <xf numFmtId="165" fontId="16" fillId="64" borderId="32" xfId="0" applyNumberFormat="1" applyFont="1" applyFill="1" applyBorder="1" applyAlignment="1">
      <alignment horizontal="center" vertical="center"/>
    </xf>
    <xf numFmtId="0" fontId="10" fillId="56" borderId="32" xfId="0" applyFont="1" applyFill="1" applyBorder="1" applyAlignment="1">
      <alignment horizontal="center" vertical="center"/>
    </xf>
    <xf numFmtId="166" fontId="16" fillId="42" borderId="32" xfId="0" applyNumberFormat="1" applyFont="1" applyFill="1" applyBorder="1" applyAlignment="1">
      <alignment horizontal="center" vertical="center"/>
    </xf>
    <xf numFmtId="0" fontId="16" fillId="46" borderId="32" xfId="0" applyFont="1" applyFill="1" applyBorder="1" applyAlignment="1">
      <alignment horizontal="center" vertical="center"/>
    </xf>
    <xf numFmtId="166" fontId="16" fillId="71" borderId="32" xfId="0" applyNumberFormat="1" applyFont="1" applyFill="1" applyBorder="1" applyAlignment="1">
      <alignment horizontal="center" vertical="center"/>
    </xf>
    <xf numFmtId="9" fontId="16" fillId="42" borderId="32" xfId="0" applyNumberFormat="1" applyFont="1" applyFill="1" applyBorder="1" applyAlignment="1">
      <alignment horizontal="center" vertical="center" wrapText="1"/>
    </xf>
    <xf numFmtId="0" fontId="10" fillId="42" borderId="32" xfId="0" applyFont="1" applyFill="1" applyBorder="1" applyAlignment="1">
      <alignment horizontal="center" vertical="center" wrapText="1"/>
    </xf>
    <xf numFmtId="165" fontId="13" fillId="42" borderId="32" xfId="0" applyNumberFormat="1" applyFont="1" applyFill="1" applyBorder="1" applyAlignment="1">
      <alignment horizontal="center" vertical="center" wrapText="1"/>
    </xf>
    <xf numFmtId="0" fontId="10" fillId="64" borderId="32" xfId="0" applyFont="1" applyFill="1" applyBorder="1" applyAlignment="1">
      <alignment horizontal="center" vertical="center"/>
    </xf>
    <xf numFmtId="10" fontId="16" fillId="64" borderId="32" xfId="0" applyNumberFormat="1" applyFont="1" applyFill="1" applyBorder="1" applyAlignment="1">
      <alignment horizontal="center" vertical="center"/>
    </xf>
    <xf numFmtId="166" fontId="16" fillId="64" borderId="32" xfId="0" applyNumberFormat="1" applyFont="1" applyFill="1" applyBorder="1" applyAlignment="1">
      <alignment horizontal="center" vertical="center"/>
    </xf>
    <xf numFmtId="2" fontId="16" fillId="64" borderId="32" xfId="0" applyNumberFormat="1" applyFont="1" applyFill="1" applyBorder="1" applyAlignment="1">
      <alignment horizontal="center" vertical="center"/>
    </xf>
    <xf numFmtId="0" fontId="16" fillId="72" borderId="32" xfId="0" applyFont="1" applyFill="1" applyBorder="1" applyAlignment="1">
      <alignment horizontal="center" vertical="center"/>
    </xf>
    <xf numFmtId="0" fontId="10" fillId="72" borderId="32" xfId="0" applyFont="1" applyFill="1" applyBorder="1" applyAlignment="1">
      <alignment horizontal="center" vertical="center"/>
    </xf>
    <xf numFmtId="165" fontId="13" fillId="66" borderId="32" xfId="0" applyNumberFormat="1" applyFont="1" applyFill="1" applyBorder="1" applyAlignment="1">
      <alignment horizontal="center" vertical="center"/>
    </xf>
    <xf numFmtId="0" fontId="16" fillId="54" borderId="32" xfId="0" applyFont="1" applyFill="1" applyBorder="1" applyAlignment="1">
      <alignment horizontal="center" vertical="center" wrapText="1"/>
    </xf>
    <xf numFmtId="0" fontId="10" fillId="54" borderId="32" xfId="0" applyFont="1" applyFill="1" applyBorder="1" applyAlignment="1">
      <alignment horizontal="center" vertical="center" wrapText="1"/>
    </xf>
    <xf numFmtId="165" fontId="13" fillId="67" borderId="32" xfId="0" applyNumberFormat="1" applyFont="1" applyFill="1" applyBorder="1" applyAlignment="1">
      <alignment horizontal="center" vertical="center" wrapText="1"/>
    </xf>
    <xf numFmtId="0" fontId="16" fillId="42" borderId="32" xfId="0" applyNumberFormat="1" applyFont="1" applyFill="1" applyBorder="1" applyAlignment="1">
      <alignment horizontal="center" vertical="center"/>
    </xf>
    <xf numFmtId="0" fontId="25" fillId="60" borderId="6" xfId="0" applyFont="1" applyFill="1" applyBorder="1" applyAlignment="1">
      <alignment horizontal="center" vertical="center" wrapText="1"/>
    </xf>
    <xf numFmtId="0" fontId="26" fillId="60" borderId="32"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42" borderId="32" xfId="0" applyFont="1" applyFill="1" applyBorder="1" applyAlignment="1">
      <alignment horizontal="center" vertical="center"/>
    </xf>
    <xf numFmtId="9" fontId="10" fillId="42" borderId="32" xfId="0" applyNumberFormat="1" applyFont="1" applyFill="1" applyBorder="1" applyAlignment="1">
      <alignment horizontal="center" vertical="center"/>
    </xf>
    <xf numFmtId="9" fontId="10" fillId="70" borderId="32" xfId="0" applyNumberFormat="1" applyFont="1" applyFill="1" applyBorder="1" applyAlignment="1">
      <alignment horizontal="center" vertical="center"/>
    </xf>
    <xf numFmtId="9" fontId="10" fillId="34" borderId="32" xfId="0" applyNumberFormat="1" applyFont="1" applyFill="1" applyBorder="1" applyAlignment="1">
      <alignment horizontal="center" vertical="center"/>
    </xf>
    <xf numFmtId="0" fontId="10" fillId="47" borderId="32" xfId="0" applyNumberFormat="1" applyFont="1" applyFill="1" applyBorder="1" applyAlignment="1">
      <alignment horizontal="center" vertical="center"/>
    </xf>
    <xf numFmtId="0" fontId="10" fillId="35" borderId="32" xfId="0" applyFont="1" applyFill="1" applyBorder="1" applyAlignment="1">
      <alignment horizontal="center" vertical="center"/>
    </xf>
    <xf numFmtId="9" fontId="10" fillId="35" borderId="32" xfId="0" applyNumberFormat="1" applyFont="1" applyFill="1" applyBorder="1" applyAlignment="1">
      <alignment horizontal="center" vertical="center"/>
    </xf>
    <xf numFmtId="9" fontId="11" fillId="61" borderId="32" xfId="0" applyNumberFormat="1" applyFont="1" applyFill="1" applyBorder="1" applyAlignment="1">
      <alignment horizontal="center" vertical="center"/>
    </xf>
    <xf numFmtId="9" fontId="10" fillId="48" borderId="32" xfId="0" applyNumberFormat="1" applyFont="1" applyFill="1" applyBorder="1" applyAlignment="1">
      <alignment horizontal="center" vertical="center"/>
    </xf>
    <xf numFmtId="9" fontId="10" fillId="62" borderId="32" xfId="0" applyNumberFormat="1" applyFont="1" applyFill="1" applyBorder="1" applyAlignment="1">
      <alignment horizontal="center" vertical="center"/>
    </xf>
    <xf numFmtId="9" fontId="10" fillId="46" borderId="32" xfId="0" applyNumberFormat="1" applyFont="1" applyFill="1" applyBorder="1" applyAlignment="1">
      <alignment horizontal="center" vertical="center"/>
    </xf>
    <xf numFmtId="0" fontId="10" fillId="48" borderId="32" xfId="0" applyFont="1" applyFill="1" applyBorder="1" applyAlignment="1">
      <alignment horizontal="center" vertical="center"/>
    </xf>
    <xf numFmtId="166" fontId="10" fillId="42" borderId="32" xfId="0" applyNumberFormat="1" applyFont="1" applyFill="1" applyBorder="1" applyAlignment="1">
      <alignment horizontal="center" vertical="center"/>
    </xf>
    <xf numFmtId="9" fontId="10" fillId="64" borderId="32" xfId="0" applyNumberFormat="1" applyFont="1" applyFill="1" applyBorder="1" applyAlignment="1">
      <alignment horizontal="center" vertical="center"/>
    </xf>
    <xf numFmtId="10" fontId="10" fillId="64" borderId="32" xfId="0" applyNumberFormat="1" applyFont="1" applyFill="1" applyBorder="1" applyAlignment="1">
      <alignment horizontal="center" vertical="center"/>
    </xf>
    <xf numFmtId="165" fontId="10" fillId="47" borderId="32" xfId="0" applyNumberFormat="1" applyFont="1" applyFill="1" applyBorder="1" applyAlignment="1">
      <alignment horizontal="center" vertical="center"/>
    </xf>
    <xf numFmtId="165" fontId="10" fillId="64" borderId="32" xfId="0" applyNumberFormat="1" applyFont="1" applyFill="1" applyBorder="1" applyAlignment="1">
      <alignment horizontal="center" vertical="center"/>
    </xf>
    <xf numFmtId="0" fontId="10" fillId="42" borderId="32" xfId="0" applyNumberFormat="1" applyFont="1" applyFill="1" applyBorder="1" applyAlignment="1">
      <alignment horizontal="center" vertical="center"/>
    </xf>
    <xf numFmtId="0" fontId="10" fillId="56" borderId="32" xfId="0" applyNumberFormat="1" applyFont="1" applyFill="1" applyBorder="1" applyAlignment="1">
      <alignment horizontal="center" vertical="center"/>
    </xf>
    <xf numFmtId="9" fontId="10" fillId="56" borderId="32" xfId="0" applyNumberFormat="1" applyFont="1" applyFill="1" applyBorder="1" applyAlignment="1">
      <alignment horizontal="center" vertical="center"/>
    </xf>
    <xf numFmtId="0" fontId="10" fillId="34" borderId="32" xfId="0" applyNumberFormat="1" applyFont="1" applyFill="1" applyBorder="1" applyAlignment="1">
      <alignment horizontal="center" vertical="center"/>
    </xf>
    <xf numFmtId="10" fontId="11" fillId="34" borderId="32" xfId="0" applyNumberFormat="1" applyFont="1" applyFill="1" applyBorder="1" applyAlignment="1">
      <alignment horizontal="center" vertical="center"/>
    </xf>
    <xf numFmtId="9" fontId="10" fillId="61" borderId="32" xfId="0" applyNumberFormat="1" applyFont="1" applyFill="1" applyBorder="1" applyAlignment="1">
      <alignment horizontal="center" vertical="center"/>
    </xf>
    <xf numFmtId="9" fontId="10" fillId="71" borderId="32" xfId="0" applyNumberFormat="1" applyFont="1" applyFill="1" applyBorder="1" applyAlignment="1">
      <alignment horizontal="center" vertical="center"/>
    </xf>
    <xf numFmtId="9" fontId="11" fillId="47" borderId="32" xfId="0" applyNumberFormat="1" applyFont="1" applyFill="1" applyBorder="1" applyAlignment="1">
      <alignment horizontal="center" vertical="center" wrapText="1"/>
    </xf>
    <xf numFmtId="0" fontId="10" fillId="34" borderId="32" xfId="0" applyFont="1" applyFill="1" applyBorder="1" applyAlignment="1">
      <alignment horizontal="center" vertical="center" wrapText="1"/>
    </xf>
    <xf numFmtId="9" fontId="10" fillId="42" borderId="32" xfId="0" applyNumberFormat="1" applyFont="1" applyFill="1" applyBorder="1" applyAlignment="1">
      <alignment horizontal="center" vertical="center" wrapText="1"/>
    </xf>
    <xf numFmtId="9" fontId="10" fillId="47" borderId="32" xfId="0" applyNumberFormat="1" applyFont="1" applyFill="1" applyBorder="1" applyAlignment="1">
      <alignment horizontal="center" vertical="center" wrapText="1"/>
    </xf>
    <xf numFmtId="0" fontId="10" fillId="35" borderId="32" xfId="0" applyFont="1" applyFill="1" applyBorder="1" applyAlignment="1">
      <alignment horizontal="center" vertical="center" wrapText="1"/>
    </xf>
    <xf numFmtId="9" fontId="10" fillId="64" borderId="32" xfId="1" applyFont="1" applyFill="1" applyBorder="1" applyAlignment="1">
      <alignment horizontal="center" vertical="center"/>
    </xf>
    <xf numFmtId="166" fontId="10" fillId="64" borderId="32" xfId="0" applyNumberFormat="1" applyFont="1" applyFill="1" applyBorder="1" applyAlignment="1">
      <alignment horizontal="center" vertical="center"/>
    </xf>
    <xf numFmtId="165" fontId="10" fillId="34" borderId="32" xfId="0" applyNumberFormat="1" applyFont="1" applyFill="1" applyBorder="1" applyAlignment="1">
      <alignment horizontal="center" vertical="center"/>
    </xf>
    <xf numFmtId="9" fontId="10" fillId="34" borderId="32" xfId="1" applyFont="1" applyFill="1" applyBorder="1" applyAlignment="1">
      <alignment horizontal="center" vertical="center"/>
    </xf>
    <xf numFmtId="43" fontId="10" fillId="25" borderId="32" xfId="0" applyNumberFormat="1" applyFont="1" applyFill="1" applyBorder="1" applyAlignment="1">
      <alignment horizontal="center" vertical="center"/>
    </xf>
    <xf numFmtId="0" fontId="27" fillId="34" borderId="1" xfId="0" applyFont="1" applyFill="1" applyBorder="1" applyAlignment="1">
      <alignment horizontal="center"/>
    </xf>
    <xf numFmtId="0" fontId="16" fillId="60" borderId="32" xfId="0" applyFont="1" applyFill="1" applyBorder="1" applyAlignment="1">
      <alignment horizontal="center" vertical="center" wrapText="1"/>
    </xf>
    <xf numFmtId="0" fontId="16" fillId="6" borderId="32" xfId="0" applyFont="1" applyFill="1" applyBorder="1" applyAlignment="1">
      <alignment horizontal="left" vertical="center" wrapText="1"/>
    </xf>
    <xf numFmtId="0" fontId="27" fillId="34" borderId="0" xfId="0" applyFont="1" applyFill="1"/>
    <xf numFmtId="0" fontId="27" fillId="34" borderId="0" xfId="0" applyFont="1" applyFill="1" applyAlignment="1"/>
    <xf numFmtId="0" fontId="28" fillId="60" borderId="6" xfId="0" applyFont="1" applyFill="1" applyBorder="1" applyAlignment="1">
      <alignment horizontal="center" vertical="center" wrapText="1"/>
    </xf>
    <xf numFmtId="0" fontId="10" fillId="66" borderId="32" xfId="0" applyFont="1" applyFill="1" applyBorder="1" applyAlignment="1">
      <alignment horizontal="center" vertical="center"/>
    </xf>
    <xf numFmtId="9" fontId="16" fillId="56" borderId="32" xfId="0" applyNumberFormat="1" applyFont="1" applyFill="1" applyBorder="1" applyAlignment="1">
      <alignment horizontal="center" vertical="center"/>
    </xf>
    <xf numFmtId="43" fontId="10" fillId="38" borderId="32" xfId="0" applyNumberFormat="1" applyFont="1" applyFill="1" applyBorder="1" applyAlignment="1">
      <alignment horizontal="center" vertical="center"/>
    </xf>
    <xf numFmtId="0" fontId="12" fillId="40" borderId="32" xfId="0" applyFont="1" applyFill="1" applyBorder="1" applyAlignment="1">
      <alignment horizontal="center" vertical="center" wrapText="1"/>
    </xf>
    <xf numFmtId="0" fontId="11" fillId="73" borderId="32" xfId="0" applyFont="1" applyFill="1" applyBorder="1" applyAlignment="1">
      <alignment horizontal="justify" vertical="center" wrapText="1"/>
    </xf>
    <xf numFmtId="0" fontId="11" fillId="74" borderId="32" xfId="0" applyFont="1" applyFill="1" applyBorder="1" applyAlignment="1">
      <alignment horizontal="justify" vertical="center" wrapText="1"/>
    </xf>
    <xf numFmtId="0" fontId="23" fillId="75" borderId="5" xfId="0" applyFont="1" applyFill="1" applyBorder="1" applyAlignment="1">
      <alignment horizontal="center" vertical="center" wrapText="1"/>
    </xf>
    <xf numFmtId="9" fontId="10" fillId="25" borderId="32" xfId="0" applyNumberFormat="1" applyFont="1" applyFill="1" applyBorder="1" applyAlignment="1">
      <alignment horizontal="center" vertical="center"/>
    </xf>
    <xf numFmtId="0" fontId="12" fillId="44" borderId="32" xfId="0" applyFont="1" applyFill="1" applyBorder="1" applyAlignment="1">
      <alignment horizontal="center" vertical="center" wrapText="1"/>
    </xf>
    <xf numFmtId="0" fontId="12" fillId="46" borderId="32" xfId="0" applyFont="1" applyFill="1" applyBorder="1" applyAlignment="1">
      <alignment horizontal="center" vertical="center" wrapText="1"/>
    </xf>
    <xf numFmtId="0" fontId="12" fillId="55" borderId="32" xfId="0" applyFont="1" applyFill="1" applyBorder="1" applyAlignment="1">
      <alignment horizontal="center" vertical="center" wrapText="1"/>
    </xf>
    <xf numFmtId="0" fontId="12" fillId="56" borderId="32" xfId="0" applyFont="1" applyFill="1" applyBorder="1" applyAlignment="1">
      <alignment horizontal="center" vertical="center" wrapText="1"/>
    </xf>
    <xf numFmtId="0" fontId="12" fillId="45" borderId="32" xfId="0" applyFont="1" applyFill="1" applyBorder="1" applyAlignment="1">
      <alignment horizontal="center" vertical="center" wrapText="1"/>
    </xf>
    <xf numFmtId="0" fontId="12" fillId="11" borderId="32" xfId="0" applyFont="1" applyFill="1" applyBorder="1" applyAlignment="1">
      <alignment horizontal="center" vertical="center" wrapText="1"/>
    </xf>
    <xf numFmtId="0" fontId="12" fillId="9" borderId="32" xfId="0" applyFont="1" applyFill="1" applyBorder="1" applyAlignment="1">
      <alignment horizontal="center" vertical="center" wrapText="1"/>
    </xf>
    <xf numFmtId="0" fontId="11" fillId="76" borderId="32" xfId="0" applyFont="1" applyFill="1" applyBorder="1" applyAlignment="1">
      <alignment horizontal="justify" vertical="center" wrapText="1"/>
    </xf>
    <xf numFmtId="0" fontId="12" fillId="77" borderId="32" xfId="0" applyFont="1" applyFill="1" applyBorder="1" applyAlignment="1">
      <alignment horizontal="center" vertical="center" wrapText="1"/>
    </xf>
    <xf numFmtId="0" fontId="12" fillId="38" borderId="32" xfId="0" applyFont="1" applyFill="1" applyBorder="1" applyAlignment="1">
      <alignment horizontal="center" vertical="center" wrapText="1"/>
    </xf>
    <xf numFmtId="0" fontId="12" fillId="78" borderId="32" xfId="0" applyFont="1" applyFill="1" applyBorder="1" applyAlignment="1">
      <alignment horizontal="center" vertical="center"/>
    </xf>
    <xf numFmtId="0" fontId="12" fillId="38" borderId="32" xfId="0" applyFont="1" applyFill="1" applyBorder="1" applyAlignment="1">
      <alignment horizontal="center" vertical="center"/>
    </xf>
    <xf numFmtId="0" fontId="12" fillId="79" borderId="32" xfId="0" applyFont="1" applyFill="1" applyBorder="1" applyAlignment="1">
      <alignment horizontal="center" vertical="center"/>
    </xf>
    <xf numFmtId="0" fontId="12" fillId="37" borderId="32" xfId="0" applyFont="1" applyFill="1" applyBorder="1" applyAlignment="1">
      <alignment horizontal="center" vertical="center"/>
    </xf>
    <xf numFmtId="0" fontId="12" fillId="25" borderId="32" xfId="0" applyFont="1" applyFill="1" applyBorder="1" applyAlignment="1">
      <alignment horizontal="center" vertical="center"/>
    </xf>
    <xf numFmtId="0" fontId="12" fillId="80" borderId="32" xfId="0" applyFont="1" applyFill="1" applyBorder="1" applyAlignment="1">
      <alignment horizontal="center" vertical="center"/>
    </xf>
    <xf numFmtId="0" fontId="11" fillId="81" borderId="32" xfId="0" applyFont="1" applyFill="1" applyBorder="1" applyAlignment="1">
      <alignment horizontal="justify" vertical="center" wrapText="1"/>
    </xf>
    <xf numFmtId="0" fontId="12" fillId="82" borderId="32" xfId="0" applyFont="1" applyFill="1" applyBorder="1" applyAlignment="1">
      <alignment horizontal="center" vertical="center"/>
    </xf>
    <xf numFmtId="9" fontId="11" fillId="34" borderId="32" xfId="0" applyNumberFormat="1" applyFont="1" applyFill="1" applyBorder="1" applyAlignment="1">
      <alignment horizontal="center" vertical="center"/>
    </xf>
    <xf numFmtId="0" fontId="12" fillId="79" borderId="32" xfId="0" applyFont="1" applyFill="1" applyBorder="1" applyAlignment="1">
      <alignment horizontal="center" vertical="center" wrapText="1"/>
    </xf>
    <xf numFmtId="1" fontId="16" fillId="34" borderId="32" xfId="0" applyNumberFormat="1" applyFont="1" applyFill="1" applyBorder="1" applyAlignment="1">
      <alignment horizontal="center" vertical="center"/>
    </xf>
    <xf numFmtId="0" fontId="12" fillId="83" borderId="32" xfId="0" applyFont="1" applyFill="1" applyBorder="1" applyAlignment="1">
      <alignment horizontal="center" vertical="center" wrapText="1"/>
    </xf>
    <xf numFmtId="0" fontId="16" fillId="83" borderId="32" xfId="0" applyFont="1" applyFill="1" applyBorder="1" applyAlignment="1">
      <alignment horizontal="left" vertical="center" wrapText="1"/>
    </xf>
    <xf numFmtId="0" fontId="11" fillId="83" borderId="32" xfId="0" applyFont="1" applyFill="1" applyBorder="1" applyAlignment="1">
      <alignment horizontal="center" vertical="center" wrapText="1"/>
    </xf>
    <xf numFmtId="164" fontId="15" fillId="83" borderId="32" xfId="0" applyNumberFormat="1" applyFont="1" applyFill="1" applyBorder="1" applyAlignment="1">
      <alignment horizontal="center" vertical="center" wrapText="1"/>
    </xf>
    <xf numFmtId="165" fontId="13" fillId="85" borderId="32" xfId="0" applyNumberFormat="1" applyFont="1" applyFill="1" applyBorder="1" applyAlignment="1">
      <alignment horizontal="center" vertical="center"/>
    </xf>
    <xf numFmtId="9" fontId="16" fillId="64" borderId="32" xfId="1" applyFont="1" applyFill="1" applyBorder="1" applyAlignment="1">
      <alignment horizontal="center" vertical="center"/>
    </xf>
    <xf numFmtId="0" fontId="11" fillId="25" borderId="32" xfId="0" applyFont="1" applyFill="1" applyBorder="1" applyAlignment="1">
      <alignment horizontal="justify" vertical="center" wrapText="1"/>
    </xf>
    <xf numFmtId="1" fontId="10" fillId="0" borderId="32" xfId="0" applyNumberFormat="1" applyFont="1" applyFill="1" applyBorder="1" applyAlignment="1">
      <alignment horizontal="center" vertical="center"/>
    </xf>
    <xf numFmtId="0" fontId="10" fillId="0" borderId="32" xfId="0" applyFont="1" applyFill="1" applyBorder="1" applyAlignment="1">
      <alignment horizontal="center" vertical="center"/>
    </xf>
    <xf numFmtId="0" fontId="29" fillId="0" borderId="0" xfId="0" applyFont="1" applyAlignment="1">
      <alignment horizontal="center" vertical="center" wrapText="1"/>
    </xf>
    <xf numFmtId="0" fontId="30" fillId="0" borderId="0" xfId="0" applyFont="1" applyFill="1" applyAlignment="1">
      <alignment wrapText="1"/>
    </xf>
    <xf numFmtId="0" fontId="31" fillId="0" borderId="0" xfId="0" applyFont="1" applyFill="1" applyAlignment="1">
      <alignment horizontal="justify" wrapText="1"/>
    </xf>
    <xf numFmtId="0" fontId="29" fillId="0" borderId="0" xfId="0" applyFont="1" applyAlignment="1">
      <alignment horizontal="center" vertical="center"/>
    </xf>
    <xf numFmtId="0" fontId="29" fillId="0" borderId="0" xfId="0" applyFont="1" applyAlignment="1"/>
    <xf numFmtId="0" fontId="33" fillId="0" borderId="36" xfId="0" applyFont="1" applyFill="1" applyBorder="1" applyAlignment="1">
      <alignment horizontal="center" vertical="center" wrapText="1"/>
    </xf>
    <xf numFmtId="0" fontId="31" fillId="0" borderId="36" xfId="0" applyFont="1" applyFill="1" applyBorder="1" applyAlignment="1">
      <alignment vertical="center" wrapText="1"/>
    </xf>
    <xf numFmtId="0" fontId="29" fillId="25" borderId="36" xfId="0" applyFont="1" applyFill="1" applyBorder="1" applyAlignment="1">
      <alignment horizontal="center" vertical="center"/>
    </xf>
    <xf numFmtId="0" fontId="12" fillId="9" borderId="32" xfId="0" applyFont="1" applyFill="1" applyBorder="1" applyAlignment="1">
      <alignment horizontal="center" vertical="center" wrapText="1"/>
    </xf>
    <xf numFmtId="0" fontId="12" fillId="9" borderId="32" xfId="0" applyFont="1" applyFill="1" applyBorder="1" applyAlignment="1">
      <alignment horizontal="center" vertical="center"/>
    </xf>
    <xf numFmtId="0" fontId="12" fillId="9" borderId="32" xfId="0" applyFont="1" applyFill="1" applyBorder="1" applyAlignment="1">
      <alignment horizontal="center" vertical="center"/>
    </xf>
    <xf numFmtId="0" fontId="12" fillId="46" borderId="32" xfId="0" applyFont="1" applyFill="1" applyBorder="1" applyAlignment="1">
      <alignment horizontal="center" vertical="center"/>
    </xf>
    <xf numFmtId="0" fontId="12" fillId="64" borderId="32" xfId="0" applyFont="1" applyFill="1" applyBorder="1" applyAlignment="1">
      <alignment horizontal="center" vertical="center" wrapText="1"/>
    </xf>
    <xf numFmtId="9" fontId="11" fillId="64" borderId="32" xfId="0" applyNumberFormat="1" applyFont="1" applyFill="1" applyBorder="1" applyAlignment="1">
      <alignment horizontal="center" vertical="center"/>
    </xf>
    <xf numFmtId="0" fontId="10" fillId="46" borderId="32" xfId="0" applyFont="1" applyFill="1" applyBorder="1" applyAlignment="1">
      <alignment horizontal="center" vertical="center"/>
    </xf>
    <xf numFmtId="0" fontId="12" fillId="64" borderId="32" xfId="0" applyFont="1" applyFill="1" applyBorder="1" applyAlignment="1">
      <alignment horizontal="center" vertical="center"/>
    </xf>
    <xf numFmtId="0" fontId="11" fillId="87" borderId="32" xfId="0" applyFont="1" applyFill="1" applyBorder="1" applyAlignment="1">
      <alignment horizontal="justify" vertical="center" wrapText="1"/>
    </xf>
    <xf numFmtId="0" fontId="11" fillId="88" borderId="32" xfId="0" applyFont="1" applyFill="1" applyBorder="1" applyAlignment="1">
      <alignment horizontal="justify" vertical="center" wrapText="1"/>
    </xf>
    <xf numFmtId="0" fontId="12" fillId="89" borderId="32" xfId="0" applyFont="1" applyFill="1" applyBorder="1" applyAlignment="1">
      <alignment horizontal="center" vertical="center" wrapText="1"/>
    </xf>
    <xf numFmtId="0" fontId="12" fillId="90" borderId="32" xfId="0" applyFont="1" applyFill="1" applyBorder="1" applyAlignment="1">
      <alignment horizontal="center" vertical="center"/>
    </xf>
    <xf numFmtId="0" fontId="12" fillId="91" borderId="32" xfId="0" applyFont="1" applyFill="1" applyBorder="1" applyAlignment="1">
      <alignment horizontal="center" vertical="center"/>
    </xf>
    <xf numFmtId="0" fontId="12" fillId="92" borderId="32" xfId="0" applyFont="1" applyFill="1" applyBorder="1" applyAlignment="1">
      <alignment horizontal="center" vertical="center"/>
    </xf>
    <xf numFmtId="0" fontId="33" fillId="34" borderId="36" xfId="0" applyFont="1" applyFill="1" applyBorder="1" applyAlignment="1">
      <alignment horizontal="center" vertical="center" wrapText="1"/>
    </xf>
    <xf numFmtId="0" fontId="29" fillId="37" borderId="36" xfId="0" applyFont="1" applyFill="1" applyBorder="1" applyAlignment="1">
      <alignment horizontal="center" vertical="center"/>
    </xf>
    <xf numFmtId="0" fontId="11" fillId="78" borderId="32" xfId="0" applyFont="1" applyFill="1" applyBorder="1" applyAlignment="1">
      <alignment horizontal="justify" vertical="center" wrapText="1"/>
    </xf>
    <xf numFmtId="0" fontId="10" fillId="0" borderId="0" xfId="0" applyFont="1" applyBorder="1"/>
    <xf numFmtId="0" fontId="10" fillId="0" borderId="0" xfId="0" applyFont="1" applyBorder="1" applyAlignment="1">
      <alignment horizontal="center" vertical="center" wrapText="1"/>
    </xf>
    <xf numFmtId="0" fontId="10" fillId="0" borderId="0" xfId="0" applyFont="1" applyBorder="1" applyAlignment="1"/>
    <xf numFmtId="0" fontId="12" fillId="0" borderId="0" xfId="0" applyFont="1" applyBorder="1" applyAlignment="1">
      <alignment horizontal="center" vertical="center" wrapText="1"/>
    </xf>
    <xf numFmtId="0" fontId="11" fillId="0" borderId="0" xfId="0" applyFont="1" applyBorder="1"/>
    <xf numFmtId="0" fontId="14" fillId="93" borderId="37" xfId="0" applyFont="1" applyFill="1" applyBorder="1" applyAlignment="1">
      <alignment horizontal="center" vertical="center" wrapText="1"/>
    </xf>
    <xf numFmtId="0" fontId="10" fillId="0" borderId="0" xfId="0" applyFont="1" applyBorder="1" applyAlignment="1">
      <alignment horizontal="center"/>
    </xf>
    <xf numFmtId="0" fontId="37" fillId="93" borderId="37" xfId="0" applyFont="1" applyFill="1" applyBorder="1" applyAlignment="1">
      <alignment horizontal="center" vertical="center" wrapText="1"/>
    </xf>
    <xf numFmtId="0" fontId="38" fillId="93" borderId="37" xfId="0" applyFont="1" applyFill="1" applyBorder="1" applyAlignment="1">
      <alignment horizontal="center" vertical="center" wrapText="1"/>
    </xf>
    <xf numFmtId="0" fontId="23" fillId="96" borderId="38" xfId="0" applyFont="1" applyFill="1" applyBorder="1" applyAlignment="1">
      <alignment horizontal="left" vertical="center" wrapText="1"/>
    </xf>
    <xf numFmtId="0" fontId="23" fillId="96" borderId="38" xfId="0" applyFont="1" applyFill="1" applyBorder="1" applyAlignment="1">
      <alignment horizontal="center" vertical="center" wrapText="1"/>
    </xf>
    <xf numFmtId="0" fontId="12" fillId="98" borderId="32" xfId="0" applyFont="1" applyFill="1" applyBorder="1" applyAlignment="1">
      <alignment horizontal="center" vertical="center" wrapText="1"/>
    </xf>
    <xf numFmtId="0" fontId="12" fillId="99" borderId="32" xfId="0" applyFont="1" applyFill="1" applyBorder="1" applyAlignment="1">
      <alignment horizontal="center" vertical="center" wrapText="1"/>
    </xf>
    <xf numFmtId="0" fontId="12" fillId="100" borderId="32" xfId="0" applyFont="1" applyFill="1" applyBorder="1" applyAlignment="1">
      <alignment horizontal="center" vertical="center" wrapText="1"/>
    </xf>
    <xf numFmtId="0" fontId="23" fillId="96" borderId="32" xfId="0" applyFont="1" applyFill="1" applyBorder="1" applyAlignment="1">
      <alignment horizontal="left" vertical="center" wrapText="1"/>
    </xf>
    <xf numFmtId="0" fontId="23" fillId="97" borderId="32" xfId="0" applyFont="1" applyFill="1" applyBorder="1" applyAlignment="1">
      <alignment horizontal="center" vertical="center" wrapText="1"/>
    </xf>
    <xf numFmtId="0" fontId="23" fillId="96" borderId="32" xfId="0" applyFont="1" applyFill="1" applyBorder="1" applyAlignment="1">
      <alignment horizontal="center" vertical="center" wrapText="1"/>
    </xf>
    <xf numFmtId="0" fontId="12" fillId="25" borderId="32" xfId="0" applyFont="1" applyFill="1" applyBorder="1" applyAlignment="1">
      <alignment horizontal="center" vertical="center" wrapText="1"/>
    </xf>
    <xf numFmtId="0" fontId="12" fillId="105" borderId="32" xfId="0" applyFont="1" applyFill="1" applyBorder="1" applyAlignment="1">
      <alignment horizontal="center" vertical="center" wrapText="1"/>
    </xf>
    <xf numFmtId="0" fontId="16" fillId="9" borderId="32" xfId="0" applyFont="1" applyFill="1" applyBorder="1" applyAlignment="1">
      <alignment horizontal="center" vertical="center"/>
    </xf>
    <xf numFmtId="0" fontId="10" fillId="9" borderId="32" xfId="0" applyFont="1" applyFill="1" applyBorder="1" applyAlignment="1">
      <alignment horizontal="center" vertical="center"/>
    </xf>
    <xf numFmtId="165" fontId="13" fillId="9" borderId="32" xfId="0" applyNumberFormat="1" applyFont="1" applyFill="1" applyBorder="1" applyAlignment="1">
      <alignment horizontal="center" vertical="center"/>
    </xf>
    <xf numFmtId="0" fontId="12" fillId="106" borderId="32" xfId="0" applyFont="1" applyFill="1" applyBorder="1" applyAlignment="1">
      <alignment horizontal="center" vertical="center" wrapText="1"/>
    </xf>
    <xf numFmtId="0" fontId="16" fillId="107" borderId="32" xfId="0" applyFont="1" applyFill="1" applyBorder="1" applyAlignment="1">
      <alignment horizontal="center" vertical="center"/>
    </xf>
    <xf numFmtId="9" fontId="10" fillId="107" borderId="32" xfId="0" applyNumberFormat="1" applyFont="1" applyFill="1" applyBorder="1" applyAlignment="1">
      <alignment horizontal="center" vertical="center"/>
    </xf>
    <xf numFmtId="9" fontId="10" fillId="107" borderId="32" xfId="1" applyFont="1" applyFill="1" applyBorder="1" applyAlignment="1">
      <alignment horizontal="center" vertical="center"/>
    </xf>
    <xf numFmtId="9" fontId="16" fillId="107" borderId="32" xfId="0" applyNumberFormat="1" applyFont="1" applyFill="1" applyBorder="1" applyAlignment="1">
      <alignment horizontal="center" vertical="center"/>
    </xf>
    <xf numFmtId="0" fontId="10" fillId="107" borderId="32" xfId="0" applyFont="1" applyFill="1" applyBorder="1" applyAlignment="1">
      <alignment horizontal="center" vertical="center"/>
    </xf>
    <xf numFmtId="165" fontId="13" fillId="107" borderId="32" xfId="0" applyNumberFormat="1" applyFont="1" applyFill="1" applyBorder="1" applyAlignment="1">
      <alignment horizontal="center" vertical="center"/>
    </xf>
    <xf numFmtId="10" fontId="16" fillId="107" borderId="32" xfId="0" applyNumberFormat="1" applyFont="1" applyFill="1" applyBorder="1" applyAlignment="1">
      <alignment horizontal="center" vertical="center"/>
    </xf>
    <xf numFmtId="166" fontId="10" fillId="107" borderId="32" xfId="0" applyNumberFormat="1" applyFont="1" applyFill="1" applyBorder="1" applyAlignment="1">
      <alignment horizontal="center" vertical="center"/>
    </xf>
    <xf numFmtId="166" fontId="16" fillId="107" borderId="32" xfId="0" applyNumberFormat="1" applyFont="1" applyFill="1" applyBorder="1" applyAlignment="1">
      <alignment horizontal="center" vertical="center"/>
    </xf>
    <xf numFmtId="0" fontId="11" fillId="78" borderId="32" xfId="0" applyFont="1" applyFill="1" applyBorder="1" applyAlignment="1">
      <alignment horizontal="center" vertical="center" wrapText="1"/>
    </xf>
    <xf numFmtId="0" fontId="32" fillId="84" borderId="45" xfId="0" applyFont="1" applyFill="1" applyBorder="1" applyAlignment="1">
      <alignment horizontal="center" vertical="center" wrapText="1"/>
    </xf>
    <xf numFmtId="0" fontId="32" fillId="84" borderId="46" xfId="0" applyFont="1" applyFill="1" applyBorder="1" applyAlignment="1">
      <alignment horizontal="center" vertical="center" wrapText="1"/>
    </xf>
    <xf numFmtId="0" fontId="0" fillId="0" borderId="36" xfId="0" applyFont="1" applyBorder="1" applyAlignment="1">
      <alignment vertical="center" wrapText="1"/>
    </xf>
    <xf numFmtId="0" fontId="36" fillId="27" borderId="36" xfId="0" applyFont="1" applyFill="1" applyBorder="1" applyAlignment="1">
      <alignment horizontal="center" vertical="center"/>
    </xf>
    <xf numFmtId="0" fontId="0" fillId="34" borderId="36" xfId="0" applyFont="1" applyFill="1" applyBorder="1" applyAlignment="1">
      <alignment vertical="center" wrapText="1"/>
    </xf>
    <xf numFmtId="0" fontId="5" fillId="34" borderId="36" xfId="0" applyFont="1" applyFill="1" applyBorder="1" applyAlignment="1">
      <alignment vertical="center" wrapText="1"/>
    </xf>
    <xf numFmtId="0" fontId="33" fillId="66" borderId="36" xfId="0" applyFont="1" applyFill="1" applyBorder="1" applyAlignment="1">
      <alignment horizontal="center" vertical="center" wrapText="1"/>
    </xf>
    <xf numFmtId="0" fontId="31" fillId="66" borderId="36" xfId="0" applyFont="1" applyFill="1" applyBorder="1" applyAlignment="1">
      <alignment vertical="center" wrapText="1"/>
    </xf>
    <xf numFmtId="0" fontId="0" fillId="66" borderId="36" xfId="0" applyFont="1" applyFill="1" applyBorder="1" applyAlignment="1">
      <alignment vertical="center" wrapText="1"/>
    </xf>
    <xf numFmtId="0" fontId="5" fillId="66" borderId="36" xfId="0" applyFont="1" applyFill="1" applyBorder="1" applyAlignment="1">
      <alignment vertical="center" wrapText="1"/>
    </xf>
    <xf numFmtId="0" fontId="10" fillId="37" borderId="0" xfId="0" applyFont="1" applyFill="1"/>
    <xf numFmtId="0" fontId="10" fillId="82" borderId="0" xfId="0" applyFont="1" applyFill="1"/>
    <xf numFmtId="0" fontId="10" fillId="25" borderId="0" xfId="0" applyFont="1" applyFill="1"/>
    <xf numFmtId="0" fontId="10" fillId="90" borderId="0" xfId="0" applyFont="1" applyFill="1"/>
    <xf numFmtId="0" fontId="10" fillId="92" borderId="0" xfId="0" applyFont="1" applyFill="1"/>
    <xf numFmtId="0" fontId="10" fillId="78" borderId="0" xfId="0" applyFont="1" applyFill="1"/>
    <xf numFmtId="0" fontId="49" fillId="83" borderId="32" xfId="0" applyFont="1" applyFill="1" applyBorder="1" applyAlignment="1">
      <alignment horizontal="center" vertical="center" wrapText="1"/>
    </xf>
    <xf numFmtId="0" fontId="51" fillId="0" borderId="36" xfId="0" applyFont="1" applyFill="1" applyBorder="1" applyAlignment="1">
      <alignment horizontal="center" vertical="center" wrapText="1"/>
    </xf>
    <xf numFmtId="0" fontId="51" fillId="66" borderId="36" xfId="0" applyFont="1" applyFill="1" applyBorder="1" applyAlignment="1">
      <alignment horizontal="center" vertical="center" wrapText="1"/>
    </xf>
    <xf numFmtId="0" fontId="51" fillId="0" borderId="36" xfId="0" applyFont="1" applyBorder="1" applyAlignment="1">
      <alignment horizontal="center" vertical="center" wrapText="1"/>
    </xf>
    <xf numFmtId="0" fontId="51" fillId="34" borderId="36" xfId="0" applyFont="1" applyFill="1" applyBorder="1" applyAlignment="1">
      <alignment horizontal="center" vertical="center" wrapText="1"/>
    </xf>
    <xf numFmtId="0" fontId="12" fillId="108" borderId="32" xfId="0" applyFont="1" applyFill="1" applyBorder="1" applyAlignment="1">
      <alignment horizontal="center" vertical="center" wrapText="1"/>
    </xf>
    <xf numFmtId="0" fontId="53" fillId="79" borderId="37" xfId="0" applyFont="1" applyFill="1" applyBorder="1" applyAlignment="1">
      <alignment horizontal="center" vertical="center"/>
    </xf>
    <xf numFmtId="0" fontId="54" fillId="10" borderId="32" xfId="0" applyFont="1" applyFill="1" applyBorder="1" applyAlignment="1">
      <alignment horizontal="justify" vertical="center" wrapText="1"/>
    </xf>
    <xf numFmtId="1" fontId="10" fillId="34" borderId="32" xfId="0" applyNumberFormat="1" applyFont="1" applyFill="1" applyBorder="1" applyAlignment="1">
      <alignment horizontal="center" vertical="center"/>
    </xf>
    <xf numFmtId="0" fontId="10" fillId="0" borderId="32" xfId="0" applyFont="1" applyFill="1" applyBorder="1" applyAlignment="1">
      <alignment horizontal="center" vertical="center" wrapText="1"/>
    </xf>
    <xf numFmtId="0" fontId="10" fillId="34" borderId="34" xfId="0" applyFont="1" applyFill="1" applyBorder="1" applyAlignment="1">
      <alignment horizontal="center" vertical="center" wrapText="1"/>
    </xf>
    <xf numFmtId="165" fontId="13" fillId="39" borderId="35" xfId="0" applyNumberFormat="1" applyFont="1" applyFill="1" applyBorder="1" applyAlignment="1">
      <alignment horizontal="center" vertical="center" wrapText="1"/>
    </xf>
    <xf numFmtId="9" fontId="10" fillId="0" borderId="32" xfId="0" applyNumberFormat="1" applyFont="1" applyFill="1" applyBorder="1" applyAlignment="1">
      <alignment horizontal="center" vertical="center"/>
    </xf>
    <xf numFmtId="9" fontId="16" fillId="0" borderId="32" xfId="0" applyNumberFormat="1" applyFont="1" applyFill="1" applyBorder="1" applyAlignment="1">
      <alignment horizontal="center" vertical="center"/>
    </xf>
    <xf numFmtId="0" fontId="10" fillId="0" borderId="32" xfId="0" applyNumberFormat="1" applyFont="1" applyFill="1" applyBorder="1" applyAlignment="1">
      <alignment horizontal="center" vertical="center"/>
    </xf>
    <xf numFmtId="0" fontId="31" fillId="34" borderId="36" xfId="0" applyFont="1" applyFill="1" applyBorder="1" applyAlignment="1">
      <alignment vertical="center" wrapText="1"/>
    </xf>
    <xf numFmtId="1" fontId="10" fillId="35" borderId="32" xfId="0" applyNumberFormat="1" applyFont="1" applyFill="1" applyBorder="1" applyAlignment="1">
      <alignment horizontal="center" vertical="center"/>
    </xf>
    <xf numFmtId="1" fontId="16" fillId="35" borderId="32" xfId="0" applyNumberFormat="1" applyFont="1" applyFill="1" applyBorder="1" applyAlignment="1">
      <alignment horizontal="center" vertical="center"/>
    </xf>
    <xf numFmtId="0" fontId="43" fillId="0" borderId="0" xfId="3" applyFont="1" applyAlignment="1"/>
    <xf numFmtId="0" fontId="2" fillId="0" borderId="0" xfId="3"/>
    <xf numFmtId="0" fontId="32" fillId="0" borderId="0" xfId="3" applyFont="1" applyFill="1" applyBorder="1" applyAlignment="1">
      <alignment horizontal="center" vertical="center" wrapText="1"/>
    </xf>
    <xf numFmtId="0" fontId="46" fillId="66" borderId="49" xfId="3" applyFont="1" applyFill="1" applyBorder="1" applyAlignment="1">
      <alignment horizontal="center" vertical="center" wrapText="1"/>
    </xf>
    <xf numFmtId="0" fontId="46" fillId="0" borderId="0" xfId="3" applyFont="1" applyFill="1" applyBorder="1" applyAlignment="1">
      <alignment horizontal="center" vertical="center" wrapText="1"/>
    </xf>
    <xf numFmtId="0" fontId="33" fillId="0" borderId="49" xfId="3" applyFont="1" applyFill="1" applyBorder="1" applyAlignment="1">
      <alignment horizontal="left" vertical="center" wrapText="1"/>
    </xf>
    <xf numFmtId="0" fontId="56" fillId="0" borderId="49" xfId="3" applyFont="1" applyFill="1" applyBorder="1" applyAlignment="1">
      <alignment horizontal="center" vertical="center" wrapText="1"/>
    </xf>
    <xf numFmtId="0" fontId="57" fillId="0" borderId="49" xfId="3" applyFont="1" applyBorder="1" applyAlignment="1">
      <alignment horizontal="center" vertical="center"/>
    </xf>
    <xf numFmtId="0" fontId="33" fillId="0" borderId="0" xfId="3" applyFont="1" applyFill="1" applyBorder="1" applyAlignment="1">
      <alignment horizontal="left" vertical="center" wrapText="1"/>
    </xf>
    <xf numFmtId="0" fontId="56" fillId="0" borderId="0" xfId="3" applyFont="1" applyFill="1" applyBorder="1" applyAlignment="1">
      <alignment horizontal="center" vertical="center" wrapText="1"/>
    </xf>
    <xf numFmtId="0" fontId="57" fillId="0" borderId="0" xfId="3" applyFont="1" applyFill="1" applyBorder="1" applyAlignment="1">
      <alignment horizontal="center" vertical="center"/>
    </xf>
    <xf numFmtId="0" fontId="51" fillId="0" borderId="49" xfId="3" applyFont="1" applyBorder="1" applyAlignment="1">
      <alignment horizontal="left" vertical="center" wrapText="1"/>
    </xf>
    <xf numFmtId="0" fontId="57" fillId="0" borderId="49" xfId="3" applyFont="1" applyBorder="1" applyAlignment="1">
      <alignment horizontal="center" vertical="center" wrapText="1"/>
    </xf>
    <xf numFmtId="0" fontId="51" fillId="0" borderId="0" xfId="3" applyFont="1" applyFill="1" applyBorder="1" applyAlignment="1">
      <alignment horizontal="left" vertical="center" wrapText="1"/>
    </xf>
    <xf numFmtId="0" fontId="57" fillId="0" borderId="0" xfId="3" applyFont="1" applyFill="1" applyBorder="1" applyAlignment="1">
      <alignment horizontal="center" vertical="center" wrapText="1"/>
    </xf>
    <xf numFmtId="0" fontId="44" fillId="0" borderId="0" xfId="3" applyFont="1" applyFill="1" applyAlignment="1">
      <alignment horizontal="center" vertical="center" wrapText="1"/>
    </xf>
    <xf numFmtId="0" fontId="47" fillId="25" borderId="49" xfId="3" applyFont="1" applyFill="1" applyBorder="1" applyAlignment="1">
      <alignment horizontal="center" vertical="center"/>
    </xf>
    <xf numFmtId="0" fontId="44" fillId="0" borderId="0" xfId="3" applyFont="1" applyFill="1" applyBorder="1" applyAlignment="1">
      <alignment horizontal="center" vertical="center" wrapText="1"/>
    </xf>
    <xf numFmtId="0" fontId="47" fillId="0" borderId="0" xfId="3" applyFont="1" applyFill="1" applyBorder="1" applyAlignment="1">
      <alignment horizontal="center" vertical="center"/>
    </xf>
    <xf numFmtId="0" fontId="59" fillId="111" borderId="50" xfId="3" applyFont="1" applyFill="1" applyBorder="1" applyAlignment="1">
      <alignment horizontal="center" vertical="center" wrapText="1"/>
    </xf>
    <xf numFmtId="0" fontId="59" fillId="111" borderId="51" xfId="3" applyFont="1" applyFill="1" applyBorder="1" applyAlignment="1">
      <alignment horizontal="center" vertical="center" wrapText="1"/>
    </xf>
    <xf numFmtId="0" fontId="60" fillId="0" borderId="52" xfId="3" applyFont="1" applyBorder="1" applyAlignment="1">
      <alignment horizontal="center" vertical="center" wrapText="1"/>
    </xf>
    <xf numFmtId="0" fontId="60" fillId="0" borderId="53" xfId="3" applyFont="1" applyBorder="1" applyAlignment="1" applyProtection="1">
      <alignment horizontal="center" vertical="center" wrapText="1"/>
    </xf>
    <xf numFmtId="14" fontId="60" fillId="0" borderId="53" xfId="3" applyNumberFormat="1" applyFont="1" applyBorder="1" applyAlignment="1" applyProtection="1">
      <alignment horizontal="center" vertical="center" wrapText="1"/>
    </xf>
    <xf numFmtId="0" fontId="61" fillId="0" borderId="53" xfId="3" applyFont="1" applyBorder="1" applyAlignment="1" applyProtection="1">
      <alignment horizontal="center" vertical="center" wrapText="1"/>
    </xf>
    <xf numFmtId="0" fontId="60" fillId="0" borderId="55" xfId="3" applyFont="1" applyBorder="1" applyAlignment="1">
      <alignment horizontal="center" vertical="center" wrapText="1"/>
    </xf>
    <xf numFmtId="14" fontId="60" fillId="0" borderId="56" xfId="3" applyNumberFormat="1" applyFont="1" applyBorder="1" applyAlignment="1">
      <alignment horizontal="justify" vertical="center" wrapText="1"/>
    </xf>
    <xf numFmtId="0" fontId="60" fillId="0" borderId="56" xfId="3" applyFont="1" applyBorder="1" applyAlignment="1" applyProtection="1">
      <alignment horizontal="justify" vertical="center" wrapText="1"/>
    </xf>
    <xf numFmtId="0" fontId="60" fillId="0" borderId="56" xfId="3" applyFont="1" applyBorder="1" applyAlignment="1" applyProtection="1">
      <alignment horizontal="center" vertical="center" wrapText="1"/>
    </xf>
    <xf numFmtId="14" fontId="60" fillId="0" borderId="56" xfId="3" applyNumberFormat="1" applyFont="1" applyBorder="1" applyAlignment="1" applyProtection="1">
      <alignment horizontal="center" vertical="center" wrapText="1"/>
    </xf>
    <xf numFmtId="0" fontId="61" fillId="0" borderId="56" xfId="3" applyFont="1" applyBorder="1" applyAlignment="1" applyProtection="1">
      <alignment horizontal="center" vertical="center" wrapText="1"/>
    </xf>
    <xf numFmtId="0" fontId="60" fillId="0" borderId="57" xfId="3" applyFont="1" applyBorder="1" applyAlignment="1" applyProtection="1">
      <alignment horizontal="center" vertical="center"/>
    </xf>
    <xf numFmtId="0" fontId="60" fillId="0" borderId="56" xfId="3" applyFont="1" applyBorder="1" applyAlignment="1" applyProtection="1">
      <alignment horizontal="center" vertical="center"/>
    </xf>
    <xf numFmtId="1" fontId="60" fillId="0" borderId="56" xfId="3" applyNumberFormat="1" applyFont="1" applyBorder="1" applyAlignment="1" applyProtection="1">
      <alignment horizontal="center" vertical="center" wrapText="1"/>
    </xf>
    <xf numFmtId="0" fontId="60" fillId="0" borderId="58" xfId="3" applyFont="1" applyBorder="1" applyAlignment="1">
      <alignment horizontal="center" vertical="center" wrapText="1"/>
    </xf>
    <xf numFmtId="14" fontId="60" fillId="0" borderId="59" xfId="3" applyNumberFormat="1" applyFont="1" applyBorder="1" applyAlignment="1" applyProtection="1">
      <alignment horizontal="center" vertical="center" wrapText="1"/>
    </xf>
    <xf numFmtId="0" fontId="61" fillId="0" borderId="59" xfId="3" applyFont="1" applyBorder="1" applyAlignment="1" applyProtection="1">
      <alignment horizontal="center" vertical="center" wrapText="1"/>
    </xf>
    <xf numFmtId="0" fontId="60" fillId="0" borderId="59" xfId="3" applyFont="1" applyBorder="1" applyAlignment="1" applyProtection="1">
      <alignment horizontal="center" vertical="center" wrapText="1"/>
    </xf>
    <xf numFmtId="0" fontId="60" fillId="0" borderId="60" xfId="3" applyFont="1" applyBorder="1" applyAlignment="1" applyProtection="1">
      <alignment horizontal="center" vertical="center"/>
    </xf>
    <xf numFmtId="14" fontId="60" fillId="0" borderId="53" xfId="3" applyNumberFormat="1" applyFont="1" applyBorder="1" applyAlignment="1">
      <alignment horizontal="center" vertical="center" wrapText="1"/>
    </xf>
    <xf numFmtId="0" fontId="60" fillId="0" borderId="53" xfId="3" applyFont="1" applyBorder="1" applyAlignment="1">
      <alignment horizontal="center" vertical="center" wrapText="1"/>
    </xf>
    <xf numFmtId="0" fontId="60" fillId="0" borderId="53" xfId="3" applyFont="1" applyBorder="1" applyAlignment="1" applyProtection="1">
      <alignment horizontal="center" vertical="center"/>
    </xf>
    <xf numFmtId="0" fontId="61" fillId="0" borderId="53" xfId="3" applyFont="1" applyFill="1" applyBorder="1" applyAlignment="1" applyProtection="1">
      <alignment horizontal="center" vertical="center" wrapText="1"/>
    </xf>
    <xf numFmtId="14" fontId="60" fillId="0" borderId="53" xfId="3" applyNumberFormat="1" applyFont="1" applyBorder="1" applyAlignment="1" applyProtection="1">
      <alignment horizontal="justify" vertical="center" wrapText="1"/>
    </xf>
    <xf numFmtId="0" fontId="60" fillId="0" borderId="54" xfId="3" applyFont="1" applyBorder="1" applyAlignment="1" applyProtection="1">
      <alignment horizontal="center" vertical="center"/>
    </xf>
    <xf numFmtId="14" fontId="60" fillId="0" borderId="56" xfId="3" applyNumberFormat="1" applyFont="1" applyBorder="1" applyAlignment="1">
      <alignment horizontal="center" vertical="center" wrapText="1"/>
    </xf>
    <xf numFmtId="0" fontId="60" fillId="0" borderId="56" xfId="3" applyFont="1" applyBorder="1" applyAlignment="1">
      <alignment horizontal="center" vertical="center" wrapText="1"/>
    </xf>
    <xf numFmtId="0" fontId="61" fillId="0" borderId="56" xfId="3" applyFont="1" applyFill="1" applyBorder="1" applyAlignment="1" applyProtection="1">
      <alignment horizontal="center" vertical="center" wrapText="1"/>
    </xf>
    <xf numFmtId="14" fontId="60" fillId="0" borderId="56" xfId="3" applyNumberFormat="1" applyFont="1" applyBorder="1" applyAlignment="1" applyProtection="1">
      <alignment horizontal="justify" vertical="center" wrapText="1"/>
    </xf>
    <xf numFmtId="0" fontId="60" fillId="0" borderId="54" xfId="3" applyFont="1" applyBorder="1" applyAlignment="1" applyProtection="1">
      <alignment horizontal="center" vertical="center" wrapText="1"/>
    </xf>
    <xf numFmtId="14" fontId="62" fillId="0" borderId="56" xfId="3" applyNumberFormat="1" applyFont="1" applyBorder="1" applyAlignment="1">
      <alignment horizontal="justify" vertical="center" wrapText="1"/>
    </xf>
    <xf numFmtId="0" fontId="60" fillId="0" borderId="56" xfId="3" applyFont="1" applyBorder="1" applyProtection="1"/>
    <xf numFmtId="0" fontId="60" fillId="0" borderId="52" xfId="3" applyFont="1" applyFill="1" applyBorder="1" applyAlignment="1">
      <alignment horizontal="center" vertical="center" wrapText="1"/>
    </xf>
    <xf numFmtId="0" fontId="60" fillId="0" borderId="58" xfId="3" applyFont="1" applyFill="1" applyBorder="1" applyAlignment="1">
      <alignment horizontal="center" vertical="center" wrapText="1"/>
    </xf>
    <xf numFmtId="0" fontId="60" fillId="0" borderId="60" xfId="3" applyFont="1" applyBorder="1" applyAlignment="1" applyProtection="1">
      <alignment horizontal="center" vertical="center" wrapText="1"/>
    </xf>
    <xf numFmtId="14" fontId="62" fillId="0" borderId="59" xfId="3" applyNumberFormat="1" applyFont="1" applyFill="1" applyBorder="1" applyAlignment="1">
      <alignment horizontal="center" vertical="center" wrapText="1"/>
    </xf>
    <xf numFmtId="0" fontId="62" fillId="0" borderId="59" xfId="3" applyFont="1" applyFill="1" applyBorder="1" applyAlignment="1">
      <alignment horizontal="center" vertical="center" wrapText="1"/>
    </xf>
    <xf numFmtId="0" fontId="62" fillId="0" borderId="59" xfId="3" applyFont="1" applyFill="1" applyBorder="1" applyAlignment="1" applyProtection="1">
      <alignment horizontal="center" vertical="center" wrapText="1"/>
    </xf>
    <xf numFmtId="1" fontId="62" fillId="0" borderId="59" xfId="3" applyNumberFormat="1" applyFont="1" applyFill="1" applyBorder="1" applyAlignment="1">
      <alignment horizontal="center" vertical="center" wrapText="1"/>
    </xf>
    <xf numFmtId="0" fontId="62" fillId="0" borderId="59" xfId="3" applyFont="1" applyFill="1" applyBorder="1" applyAlignment="1" applyProtection="1">
      <alignment horizontal="justify" vertical="center" wrapText="1"/>
    </xf>
    <xf numFmtId="0" fontId="60" fillId="0" borderId="61" xfId="3" applyFont="1" applyBorder="1" applyAlignment="1">
      <alignment horizontal="center" vertical="center" wrapText="1"/>
    </xf>
    <xf numFmtId="14" fontId="62" fillId="0" borderId="62" xfId="3" applyNumberFormat="1" applyFont="1" applyFill="1" applyBorder="1" applyAlignment="1">
      <alignment horizontal="center" vertical="center" wrapText="1"/>
    </xf>
    <xf numFmtId="0" fontId="62" fillId="0" borderId="62" xfId="3" applyFont="1" applyFill="1" applyBorder="1" applyAlignment="1">
      <alignment horizontal="center" vertical="center" wrapText="1"/>
    </xf>
    <xf numFmtId="0" fontId="62" fillId="0" borderId="62" xfId="3" applyFont="1" applyFill="1" applyBorder="1" applyAlignment="1" applyProtection="1">
      <alignment horizontal="center" vertical="center" wrapText="1"/>
    </xf>
    <xf numFmtId="14" fontId="57" fillId="0" borderId="62" xfId="3" applyNumberFormat="1" applyFont="1" applyFill="1" applyBorder="1" applyAlignment="1" applyProtection="1">
      <alignment horizontal="center" vertical="center" wrapText="1"/>
      <protection hidden="1"/>
    </xf>
    <xf numFmtId="0" fontId="62" fillId="0" borderId="62" xfId="3" applyFont="1" applyFill="1" applyBorder="1" applyAlignment="1" applyProtection="1">
      <alignment horizontal="justify" vertical="center" wrapText="1"/>
    </xf>
    <xf numFmtId="0" fontId="61" fillId="0" borderId="62" xfId="3" applyFont="1" applyBorder="1" applyAlignment="1" applyProtection="1">
      <alignment horizontal="center" vertical="center" wrapText="1"/>
    </xf>
    <xf numFmtId="0" fontId="60" fillId="0" borderId="62" xfId="3" applyFont="1" applyBorder="1" applyAlignment="1" applyProtection="1">
      <alignment horizontal="center" vertical="center" wrapText="1"/>
    </xf>
    <xf numFmtId="14" fontId="60" fillId="0" borderId="62" xfId="3" applyNumberFormat="1" applyFont="1" applyBorder="1" applyAlignment="1" applyProtection="1">
      <alignment horizontal="center" vertical="center" wrapText="1"/>
    </xf>
    <xf numFmtId="0" fontId="60" fillId="0" borderId="63" xfId="3" applyFont="1" applyBorder="1" applyAlignment="1" applyProtection="1">
      <alignment horizontal="center" vertical="center" wrapText="1"/>
    </xf>
    <xf numFmtId="0" fontId="2" fillId="0" borderId="0" xfId="3" applyFill="1"/>
    <xf numFmtId="0" fontId="55" fillId="0" borderId="0" xfId="3" applyFont="1"/>
    <xf numFmtId="2" fontId="57" fillId="0" borderId="62" xfId="3" applyNumberFormat="1" applyFont="1" applyFill="1" applyBorder="1" applyAlignment="1" applyProtection="1">
      <alignment horizontal="center" vertical="center" wrapText="1"/>
      <protection hidden="1"/>
    </xf>
    <xf numFmtId="9" fontId="57" fillId="0" borderId="62" xfId="1" applyFont="1" applyFill="1" applyBorder="1" applyAlignment="1" applyProtection="1">
      <alignment horizontal="center" vertical="center" wrapText="1"/>
      <protection hidden="1"/>
    </xf>
    <xf numFmtId="0" fontId="62" fillId="0" borderId="56" xfId="3" applyFont="1" applyBorder="1" applyAlignment="1">
      <alignment horizontal="center" vertical="center" wrapText="1"/>
    </xf>
    <xf numFmtId="0" fontId="1" fillId="0" borderId="56" xfId="3" applyFont="1" applyBorder="1" applyAlignment="1">
      <alignment horizontal="center" vertical="center" wrapText="1"/>
    </xf>
    <xf numFmtId="1" fontId="1" fillId="0" borderId="56" xfId="3" applyNumberFormat="1" applyFont="1" applyBorder="1" applyAlignment="1">
      <alignment horizontal="center" vertical="center" wrapText="1"/>
    </xf>
    <xf numFmtId="0" fontId="31" fillId="0" borderId="59" xfId="3" applyFont="1" applyBorder="1" applyAlignment="1">
      <alignment horizontal="center" vertical="center" wrapText="1"/>
    </xf>
    <xf numFmtId="0" fontId="60" fillId="0" borderId="64" xfId="3" applyFont="1" applyBorder="1" applyAlignment="1">
      <alignment horizontal="center" vertical="center" wrapText="1"/>
    </xf>
    <xf numFmtId="14" fontId="62" fillId="0" borderId="65" xfId="3" applyNumberFormat="1" applyFont="1" applyBorder="1" applyAlignment="1">
      <alignment horizontal="justify" vertical="center" wrapText="1"/>
    </xf>
    <xf numFmtId="0" fontId="62" fillId="0" borderId="65" xfId="3" applyFont="1" applyBorder="1" applyAlignment="1">
      <alignment horizontal="center" vertical="center" wrapText="1"/>
    </xf>
    <xf numFmtId="0" fontId="60" fillId="0" borderId="65" xfId="3" applyFont="1" applyBorder="1" applyProtection="1"/>
    <xf numFmtId="0" fontId="1" fillId="0" borderId="65" xfId="3" applyFont="1" applyBorder="1" applyAlignment="1">
      <alignment horizontal="center" vertical="center" wrapText="1"/>
    </xf>
    <xf numFmtId="1" fontId="1" fillId="0" borderId="65" xfId="3" applyNumberFormat="1" applyFont="1" applyBorder="1" applyAlignment="1">
      <alignment horizontal="center" vertical="center" wrapText="1"/>
    </xf>
    <xf numFmtId="0" fontId="61" fillId="0" borderId="65" xfId="3" applyFont="1" applyBorder="1" applyAlignment="1" applyProtection="1">
      <alignment horizontal="center" vertical="center" wrapText="1"/>
    </xf>
    <xf numFmtId="0" fontId="60" fillId="0" borderId="65" xfId="3" applyFont="1" applyBorder="1" applyAlignment="1" applyProtection="1">
      <alignment horizontal="center" vertical="center" wrapText="1"/>
    </xf>
    <xf numFmtId="14" fontId="60" fillId="0" borderId="65" xfId="3" applyNumberFormat="1" applyFont="1" applyBorder="1" applyAlignment="1" applyProtection="1">
      <alignment horizontal="center" vertical="center" wrapText="1"/>
    </xf>
    <xf numFmtId="0" fontId="60" fillId="0" borderId="66" xfId="3" applyFont="1" applyBorder="1" applyAlignment="1" applyProtection="1">
      <alignment horizontal="center" vertical="center"/>
    </xf>
    <xf numFmtId="0" fontId="60" fillId="0" borderId="67" xfId="3" applyFont="1" applyBorder="1" applyAlignment="1">
      <alignment horizontal="center" vertical="center" wrapText="1"/>
    </xf>
    <xf numFmtId="14" fontId="62" fillId="0" borderId="68" xfId="3" applyNumberFormat="1" applyFont="1" applyFill="1" applyBorder="1" applyAlignment="1">
      <alignment horizontal="center" vertical="center" wrapText="1"/>
    </xf>
    <xf numFmtId="0" fontId="62" fillId="0" borderId="68" xfId="3" applyFont="1" applyFill="1" applyBorder="1" applyAlignment="1">
      <alignment horizontal="center" vertical="center" wrapText="1"/>
    </xf>
    <xf numFmtId="0" fontId="62" fillId="0" borderId="68" xfId="3" applyFont="1" applyFill="1" applyBorder="1" applyAlignment="1" applyProtection="1">
      <alignment horizontal="center" vertical="center" wrapText="1"/>
    </xf>
    <xf numFmtId="0" fontId="1" fillId="0" borderId="68" xfId="3" applyFont="1" applyBorder="1" applyAlignment="1">
      <alignment horizontal="center" vertical="center" wrapText="1"/>
    </xf>
    <xf numFmtId="9" fontId="62" fillId="0" borderId="68" xfId="3" applyNumberFormat="1" applyFont="1" applyFill="1" applyBorder="1" applyAlignment="1" applyProtection="1">
      <alignment horizontal="center" vertical="center" wrapText="1"/>
    </xf>
    <xf numFmtId="0" fontId="62" fillId="0" borderId="68" xfId="3" applyFont="1" applyFill="1" applyBorder="1" applyAlignment="1" applyProtection="1">
      <alignment horizontal="justify" vertical="center" wrapText="1"/>
    </xf>
    <xf numFmtId="0" fontId="61" fillId="0" borderId="68" xfId="3" applyFont="1" applyBorder="1" applyAlignment="1" applyProtection="1">
      <alignment horizontal="center" vertical="center" wrapText="1"/>
    </xf>
    <xf numFmtId="0" fontId="60" fillId="0" borderId="68" xfId="3" applyFont="1" applyBorder="1" applyAlignment="1" applyProtection="1">
      <alignment horizontal="center" vertical="center" wrapText="1"/>
    </xf>
    <xf numFmtId="14" fontId="60" fillId="0" borderId="68" xfId="3" applyNumberFormat="1" applyFont="1" applyBorder="1" applyAlignment="1" applyProtection="1">
      <alignment horizontal="center" vertical="center" wrapText="1"/>
    </xf>
    <xf numFmtId="0" fontId="60" fillId="0" borderId="69" xfId="3" applyFont="1" applyBorder="1" applyAlignment="1" applyProtection="1">
      <alignment horizontal="center" vertical="center" wrapText="1"/>
    </xf>
    <xf numFmtId="14" fontId="31" fillId="0" borderId="53" xfId="3" applyNumberFormat="1" applyFont="1" applyBorder="1" applyAlignment="1">
      <alignment horizontal="justify" vertical="center" wrapText="1"/>
    </xf>
    <xf numFmtId="0" fontId="31" fillId="0" borderId="53" xfId="3" applyFont="1" applyBorder="1" applyAlignment="1">
      <alignment horizontal="center" vertical="center" wrapText="1"/>
    </xf>
    <xf numFmtId="0" fontId="1" fillId="0" borderId="53" xfId="3" applyFont="1" applyBorder="1" applyProtection="1"/>
    <xf numFmtId="0" fontId="31" fillId="0" borderId="53" xfId="3" applyFont="1" applyBorder="1" applyAlignment="1" applyProtection="1">
      <alignment horizontal="justify" vertical="center" wrapText="1"/>
    </xf>
    <xf numFmtId="0" fontId="31" fillId="0" borderId="53" xfId="3" applyFont="1" applyBorder="1" applyAlignment="1" applyProtection="1">
      <alignment horizontal="center" vertical="center" wrapText="1"/>
    </xf>
    <xf numFmtId="14" fontId="31" fillId="0" borderId="59" xfId="3" applyNumberFormat="1" applyFont="1" applyBorder="1" applyAlignment="1">
      <alignment horizontal="justify" vertical="center" wrapText="1"/>
    </xf>
    <xf numFmtId="0" fontId="1" fillId="0" borderId="59" xfId="3" applyFont="1" applyBorder="1" applyProtection="1"/>
    <xf numFmtId="0" fontId="31" fillId="0" borderId="59" xfId="3" applyFont="1" applyBorder="1" applyAlignment="1" applyProtection="1">
      <alignment horizontal="justify" vertical="center" wrapText="1"/>
    </xf>
    <xf numFmtId="0" fontId="31" fillId="0" borderId="59" xfId="3" applyFont="1" applyBorder="1" applyAlignment="1" applyProtection="1">
      <alignment horizontal="center" vertical="center" wrapText="1"/>
    </xf>
    <xf numFmtId="14" fontId="60" fillId="0" borderId="65" xfId="3" applyNumberFormat="1" applyFont="1" applyBorder="1" applyAlignment="1">
      <alignment horizontal="center" vertical="center" wrapText="1"/>
    </xf>
    <xf numFmtId="0" fontId="60" fillId="0" borderId="65" xfId="3" applyFont="1" applyBorder="1" applyAlignment="1">
      <alignment horizontal="center" vertical="center" wrapText="1"/>
    </xf>
    <xf numFmtId="0" fontId="60" fillId="0" borderId="65" xfId="3" applyFont="1" applyBorder="1" applyAlignment="1" applyProtection="1">
      <alignment horizontal="center" vertical="center"/>
    </xf>
    <xf numFmtId="0" fontId="61" fillId="0" borderId="65" xfId="3" applyFont="1" applyFill="1" applyBorder="1" applyAlignment="1" applyProtection="1">
      <alignment horizontal="center" vertical="center" wrapText="1"/>
    </xf>
    <xf numFmtId="14" fontId="60" fillId="0" borderId="65" xfId="3" applyNumberFormat="1" applyFont="1" applyBorder="1" applyAlignment="1" applyProtection="1">
      <alignment horizontal="justify" vertical="center" wrapText="1"/>
    </xf>
    <xf numFmtId="14" fontId="60" fillId="0" borderId="62" xfId="3" applyNumberFormat="1" applyFont="1" applyBorder="1" applyAlignment="1" applyProtection="1">
      <alignment vertical="center" wrapText="1"/>
      <protection locked="0" hidden="1"/>
    </xf>
    <xf numFmtId="0" fontId="60" fillId="0" borderId="62" xfId="3" applyFont="1" applyBorder="1" applyAlignment="1" applyProtection="1">
      <alignment horizontal="center" vertical="center" wrapText="1"/>
      <protection locked="0" hidden="1"/>
    </xf>
    <xf numFmtId="0" fontId="60" fillId="0" borderId="62" xfId="3" applyFont="1" applyBorder="1" applyProtection="1"/>
    <xf numFmtId="0" fontId="60" fillId="0" borderId="62" xfId="3" applyFont="1" applyBorder="1" applyAlignment="1" applyProtection="1">
      <alignment vertical="center" wrapText="1"/>
      <protection hidden="1"/>
    </xf>
    <xf numFmtId="0" fontId="60" fillId="0" borderId="62" xfId="3" applyFont="1" applyBorder="1" applyAlignment="1" applyProtection="1">
      <alignment horizontal="center" vertical="center" wrapText="1"/>
      <protection hidden="1"/>
    </xf>
    <xf numFmtId="0" fontId="31" fillId="0" borderId="62" xfId="3" applyFont="1" applyBorder="1" applyAlignment="1">
      <alignment horizontal="center" vertical="center" wrapText="1"/>
    </xf>
    <xf numFmtId="1" fontId="60" fillId="0" borderId="62" xfId="3" applyNumberFormat="1" applyFont="1" applyBorder="1" applyAlignment="1" applyProtection="1">
      <alignment horizontal="center" vertical="center" wrapText="1"/>
      <protection hidden="1"/>
    </xf>
    <xf numFmtId="0" fontId="60" fillId="0" borderId="62" xfId="3" applyFont="1" applyBorder="1" applyAlignment="1" applyProtection="1">
      <alignment horizontal="justify" vertical="center" wrapText="1"/>
      <protection hidden="1"/>
    </xf>
    <xf numFmtId="0" fontId="60" fillId="0" borderId="63" xfId="3" applyFont="1" applyBorder="1" applyAlignment="1" applyProtection="1">
      <alignment horizontal="center" vertical="center"/>
    </xf>
    <xf numFmtId="9" fontId="0" fillId="0" borderId="29" xfId="1" applyFont="1" applyBorder="1" applyAlignment="1">
      <alignment horizontal="center" vertical="top" wrapText="1"/>
    </xf>
    <xf numFmtId="9" fontId="0" fillId="0" borderId="27" xfId="1" applyFont="1" applyBorder="1" applyAlignment="1">
      <alignment horizontal="center" vertical="top" wrapText="1"/>
    </xf>
    <xf numFmtId="9" fontId="0" fillId="0" borderId="28" xfId="1" applyFont="1" applyBorder="1" applyAlignment="1">
      <alignment horizontal="center" vertical="top" wrapText="1"/>
    </xf>
    <xf numFmtId="9" fontId="0" fillId="0" borderId="30" xfId="1" applyFont="1" applyBorder="1" applyAlignment="1">
      <alignment horizontal="center" vertical="top" wrapText="1"/>
    </xf>
    <xf numFmtId="9" fontId="0" fillId="0" borderId="26" xfId="1" applyFont="1" applyBorder="1" applyAlignment="1">
      <alignment horizontal="center" vertical="top" wrapText="1"/>
    </xf>
    <xf numFmtId="0" fontId="12" fillId="9" borderId="6"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12" fillId="9" borderId="7" xfId="0" applyFont="1" applyFill="1" applyBorder="1" applyAlignment="1">
      <alignment horizontal="center" vertical="center" wrapText="1"/>
    </xf>
    <xf numFmtId="0" fontId="12" fillId="9" borderId="6" xfId="0" applyFont="1" applyFill="1" applyBorder="1" applyAlignment="1">
      <alignment horizontal="center" vertical="center"/>
    </xf>
    <xf numFmtId="0" fontId="12" fillId="9" borderId="7" xfId="0" applyFont="1" applyFill="1" applyBorder="1" applyAlignment="1">
      <alignment horizontal="center" vertical="center"/>
    </xf>
    <xf numFmtId="0" fontId="12" fillId="9" borderId="9" xfId="0" applyFont="1" applyFill="1" applyBorder="1" applyAlignment="1">
      <alignment horizontal="center" vertical="center"/>
    </xf>
    <xf numFmtId="0" fontId="12" fillId="9" borderId="6" xfId="0" applyFont="1" applyFill="1" applyBorder="1" applyAlignment="1">
      <alignment horizontal="left" vertical="center"/>
    </xf>
    <xf numFmtId="0" fontId="12" fillId="9" borderId="9" xfId="0" applyFont="1" applyFill="1" applyBorder="1" applyAlignment="1">
      <alignment horizontal="left" vertical="center"/>
    </xf>
    <xf numFmtId="0" fontId="12" fillId="9" borderId="12" xfId="0" applyFont="1" applyFill="1" applyBorder="1" applyAlignment="1">
      <alignment horizontal="center" vertical="center" wrapText="1"/>
    </xf>
    <xf numFmtId="0" fontId="12" fillId="9" borderId="13" xfId="0" applyFont="1" applyFill="1" applyBorder="1" applyAlignment="1">
      <alignment horizontal="center" vertical="center" wrapText="1"/>
    </xf>
    <xf numFmtId="0" fontId="12" fillId="9" borderId="14" xfId="0" applyFont="1" applyFill="1" applyBorder="1" applyAlignment="1">
      <alignment horizontal="center" vertical="center" wrapText="1"/>
    </xf>
    <xf numFmtId="0" fontId="11" fillId="2" borderId="2" xfId="0" applyFont="1" applyFill="1" applyBorder="1" applyAlignment="1">
      <alignment horizontal="left" vertical="center" wrapText="1"/>
    </xf>
    <xf numFmtId="0" fontId="11" fillId="0" borderId="4" xfId="0" applyFont="1" applyBorder="1"/>
    <xf numFmtId="0" fontId="11" fillId="0" borderId="2" xfId="0" applyFont="1" applyFill="1" applyBorder="1" applyAlignment="1">
      <alignment horizontal="justify" vertical="center" wrapText="1"/>
    </xf>
    <xf numFmtId="0" fontId="11" fillId="0" borderId="4" xfId="0" applyFont="1" applyFill="1" applyBorder="1" applyAlignment="1">
      <alignment horizontal="justify"/>
    </xf>
    <xf numFmtId="0" fontId="11" fillId="2" borderId="2" xfId="0" applyFont="1" applyFill="1" applyBorder="1" applyAlignment="1">
      <alignment horizontal="justify" vertical="center" wrapText="1"/>
    </xf>
    <xf numFmtId="0" fontId="11" fillId="0" borderId="4" xfId="0" applyFont="1" applyBorder="1" applyAlignment="1">
      <alignment horizontal="justify"/>
    </xf>
    <xf numFmtId="0" fontId="11" fillId="0" borderId="2" xfId="0" applyFont="1" applyFill="1" applyBorder="1" applyAlignment="1">
      <alignment horizontal="justify" vertical="center"/>
    </xf>
    <xf numFmtId="0" fontId="12" fillId="6" borderId="2" xfId="0" applyFont="1" applyFill="1" applyBorder="1" applyAlignment="1">
      <alignment horizontal="center" vertical="center" wrapText="1"/>
    </xf>
    <xf numFmtId="0" fontId="12" fillId="8" borderId="2" xfId="0" applyFont="1" applyFill="1" applyBorder="1" applyAlignment="1">
      <alignment horizontal="justify" vertical="center" wrapText="1"/>
    </xf>
    <xf numFmtId="0" fontId="12" fillId="8" borderId="2" xfId="0" applyFont="1" applyFill="1" applyBorder="1" applyAlignment="1">
      <alignment horizontal="center" vertical="center" wrapText="1"/>
    </xf>
    <xf numFmtId="0" fontId="12" fillId="7" borderId="2" xfId="0" applyFont="1" applyFill="1" applyBorder="1" applyAlignment="1">
      <alignment horizontal="center" vertical="center"/>
    </xf>
    <xf numFmtId="0" fontId="11" fillId="0" borderId="4" xfId="0" applyFont="1" applyFill="1" applyBorder="1" applyAlignment="1">
      <alignment horizontal="justify" wrapText="1"/>
    </xf>
    <xf numFmtId="0" fontId="11" fillId="0" borderId="2" xfId="0" applyFont="1" applyBorder="1" applyAlignment="1">
      <alignment horizontal="justify" vertical="center" wrapText="1"/>
    </xf>
    <xf numFmtId="0" fontId="11" fillId="10" borderId="2" xfId="0" applyFont="1" applyFill="1" applyBorder="1" applyAlignment="1">
      <alignment horizontal="justify" vertical="center" wrapText="1"/>
    </xf>
    <xf numFmtId="0" fontId="11" fillId="0" borderId="4" xfId="0" applyFont="1" applyBorder="1" applyAlignment="1">
      <alignment horizontal="justify" wrapText="1"/>
    </xf>
    <xf numFmtId="0" fontId="11" fillId="16" borderId="2" xfId="0" applyFont="1" applyFill="1" applyBorder="1" applyAlignment="1">
      <alignment horizontal="justify" vertical="center" wrapText="1"/>
    </xf>
    <xf numFmtId="0" fontId="11" fillId="12" borderId="2" xfId="0" applyFont="1" applyFill="1" applyBorder="1" applyAlignment="1">
      <alignment horizontal="justify" vertical="center" wrapText="1"/>
    </xf>
    <xf numFmtId="0" fontId="11" fillId="18" borderId="2" xfId="0" applyFont="1" applyFill="1" applyBorder="1" applyAlignment="1">
      <alignment horizontal="justify" vertical="center" wrapText="1"/>
    </xf>
    <xf numFmtId="0" fontId="11" fillId="11" borderId="2" xfId="0" applyFont="1" applyFill="1" applyBorder="1" applyAlignment="1">
      <alignment horizontal="justify" vertical="center" wrapText="1"/>
    </xf>
    <xf numFmtId="0" fontId="11" fillId="0" borderId="2" xfId="0" applyFont="1" applyFill="1" applyBorder="1" applyAlignment="1">
      <alignment horizontal="left" vertical="center" wrapText="1"/>
    </xf>
    <xf numFmtId="0" fontId="11" fillId="0" borderId="4" xfId="0" applyFont="1" applyFill="1" applyBorder="1"/>
    <xf numFmtId="0" fontId="11" fillId="17" borderId="2" xfId="0" applyFont="1" applyFill="1" applyBorder="1" applyAlignment="1">
      <alignment horizontal="justify" vertical="center" wrapText="1"/>
    </xf>
    <xf numFmtId="0" fontId="12" fillId="40" borderId="2" xfId="0" applyFont="1" applyFill="1" applyBorder="1" applyAlignment="1">
      <alignment horizontal="center" vertical="center" wrapText="1"/>
    </xf>
    <xf numFmtId="0" fontId="11" fillId="25" borderId="4" xfId="0" applyFont="1" applyFill="1" applyBorder="1"/>
    <xf numFmtId="0" fontId="18" fillId="5" borderId="2" xfId="0" applyFont="1" applyFill="1" applyBorder="1" applyAlignment="1">
      <alignment horizontal="left" vertical="center" wrapText="1"/>
    </xf>
    <xf numFmtId="0" fontId="11" fillId="14" borderId="2" xfId="0" applyFont="1" applyFill="1" applyBorder="1" applyAlignment="1">
      <alignment horizontal="justify" vertical="center" wrapText="1"/>
    </xf>
    <xf numFmtId="0" fontId="11" fillId="15" borderId="2" xfId="0" applyFont="1" applyFill="1" applyBorder="1" applyAlignment="1">
      <alignment horizontal="justify" vertical="center" wrapText="1"/>
    </xf>
    <xf numFmtId="0" fontId="18" fillId="2" borderId="2" xfId="0" applyFont="1" applyFill="1" applyBorder="1" applyAlignment="1">
      <alignment horizontal="justify" vertical="center" wrapText="1"/>
    </xf>
    <xf numFmtId="0" fontId="11" fillId="27" borderId="2" xfId="0" applyFont="1" applyFill="1" applyBorder="1" applyAlignment="1">
      <alignment horizontal="justify" vertical="center" wrapText="1"/>
    </xf>
    <xf numFmtId="0" fontId="11" fillId="27" borderId="4" xfId="0" applyFont="1" applyFill="1" applyBorder="1" applyAlignment="1">
      <alignment horizontal="justify"/>
    </xf>
    <xf numFmtId="0" fontId="11" fillId="31" borderId="2" xfId="0" applyFont="1" applyFill="1" applyBorder="1" applyAlignment="1">
      <alignment horizontal="justify" vertical="center" wrapText="1"/>
    </xf>
    <xf numFmtId="0" fontId="11" fillId="0" borderId="4" xfId="0" applyFont="1" applyFill="1" applyBorder="1" applyAlignment="1">
      <alignment horizontal="justify" vertical="center" wrapText="1"/>
    </xf>
    <xf numFmtId="0" fontId="15" fillId="4" borderId="2" xfId="0" applyFont="1" applyFill="1" applyBorder="1" applyAlignment="1">
      <alignment horizontal="center" vertical="center" wrapText="1"/>
    </xf>
    <xf numFmtId="0" fontId="11" fillId="0" borderId="3" xfId="0" applyFont="1" applyBorder="1"/>
    <xf numFmtId="0" fontId="12" fillId="0" borderId="2" xfId="0" applyFont="1" applyBorder="1" applyAlignment="1">
      <alignment horizontal="center" vertical="center" wrapText="1"/>
    </xf>
    <xf numFmtId="0" fontId="11" fillId="0" borderId="3" xfId="0" applyFont="1" applyBorder="1" applyAlignment="1">
      <alignment horizontal="center"/>
    </xf>
    <xf numFmtId="0" fontId="11" fillId="0" borderId="4" xfId="0" applyFont="1" applyBorder="1" applyAlignment="1">
      <alignment horizontal="center"/>
    </xf>
    <xf numFmtId="0" fontId="11" fillId="2" borderId="2" xfId="0" applyFont="1" applyFill="1" applyBorder="1" applyAlignment="1">
      <alignment vertical="center" wrapText="1"/>
    </xf>
    <xf numFmtId="0" fontId="11" fillId="0" borderId="32" xfId="0" applyFont="1" applyFill="1" applyBorder="1" applyAlignment="1">
      <alignment horizontal="left" vertical="center" wrapText="1"/>
    </xf>
    <xf numFmtId="0" fontId="11" fillId="0" borderId="32" xfId="0" applyFont="1" applyFill="1" applyBorder="1"/>
    <xf numFmtId="2" fontId="12" fillId="40" borderId="32" xfId="0" applyNumberFormat="1" applyFont="1" applyFill="1" applyBorder="1" applyAlignment="1">
      <alignment horizontal="center" vertical="center" wrapText="1"/>
    </xf>
    <xf numFmtId="2" fontId="11" fillId="25" borderId="32" xfId="0" applyNumberFormat="1" applyFont="1" applyFill="1" applyBorder="1"/>
    <xf numFmtId="0" fontId="12" fillId="9" borderId="32" xfId="0" applyFont="1" applyFill="1" applyBorder="1" applyAlignment="1">
      <alignment horizontal="center" vertical="center" wrapText="1"/>
    </xf>
    <xf numFmtId="0" fontId="23" fillId="6" borderId="32" xfId="0" applyFont="1" applyFill="1" applyBorder="1" applyAlignment="1">
      <alignment horizontal="center" vertical="center" wrapText="1"/>
    </xf>
    <xf numFmtId="0" fontId="12" fillId="58" borderId="32" xfId="0" applyFont="1" applyFill="1" applyBorder="1" applyAlignment="1">
      <alignment horizontal="center" vertical="center"/>
    </xf>
    <xf numFmtId="0" fontId="11" fillId="0" borderId="32" xfId="0" applyFont="1" applyFill="1" applyBorder="1" applyAlignment="1">
      <alignment horizontal="justify" vertical="center" wrapText="1"/>
    </xf>
    <xf numFmtId="0" fontId="11" fillId="0" borderId="32" xfId="0" applyFont="1" applyFill="1" applyBorder="1" applyAlignment="1">
      <alignment horizontal="justify"/>
    </xf>
    <xf numFmtId="0" fontId="12" fillId="9" borderId="32" xfId="0" applyFont="1" applyFill="1" applyBorder="1" applyAlignment="1">
      <alignment horizontal="center" vertical="center"/>
    </xf>
    <xf numFmtId="0" fontId="11" fillId="2" borderId="32" xfId="0" applyFont="1" applyFill="1" applyBorder="1" applyAlignment="1">
      <alignment horizontal="justify" vertical="center" wrapText="1"/>
    </xf>
    <xf numFmtId="0" fontId="11" fillId="0" borderId="32" xfId="0" applyFont="1" applyBorder="1" applyAlignment="1">
      <alignment horizontal="justify"/>
    </xf>
    <xf numFmtId="0" fontId="12" fillId="7" borderId="32" xfId="0" applyFont="1" applyFill="1" applyBorder="1" applyAlignment="1">
      <alignment horizontal="center" vertical="center"/>
    </xf>
    <xf numFmtId="0" fontId="11" fillId="0" borderId="32" xfId="0" applyFont="1" applyBorder="1"/>
    <xf numFmtId="0" fontId="12" fillId="8" borderId="32" xfId="0" applyFont="1" applyFill="1" applyBorder="1" applyAlignment="1">
      <alignment horizontal="justify" vertical="center" wrapText="1"/>
    </xf>
    <xf numFmtId="0" fontId="11" fillId="69" borderId="32" xfId="0" applyFont="1" applyFill="1" applyBorder="1" applyAlignment="1">
      <alignment horizontal="justify" vertical="center" wrapText="1"/>
    </xf>
    <xf numFmtId="0" fontId="11" fillId="34" borderId="32" xfId="0" applyFont="1" applyFill="1" applyBorder="1" applyAlignment="1">
      <alignment horizontal="justify"/>
    </xf>
    <xf numFmtId="0" fontId="11" fillId="47" borderId="32" xfId="0" applyFont="1" applyFill="1" applyBorder="1" applyAlignment="1">
      <alignment horizontal="justify" vertical="center" wrapText="1"/>
    </xf>
    <xf numFmtId="0" fontId="11" fillId="35" borderId="32" xfId="0" applyFont="1" applyFill="1" applyBorder="1" applyAlignment="1">
      <alignment horizontal="justify" vertical="center" wrapText="1"/>
    </xf>
    <xf numFmtId="0" fontId="11" fillId="50" borderId="32" xfId="0" applyFont="1" applyFill="1" applyBorder="1" applyAlignment="1">
      <alignment horizontal="justify" vertical="center" wrapText="1"/>
    </xf>
    <xf numFmtId="0" fontId="11" fillId="34" borderId="32" xfId="0" applyFont="1" applyFill="1" applyBorder="1" applyAlignment="1">
      <alignment horizontal="justify" vertical="center" wrapText="1"/>
    </xf>
    <xf numFmtId="0" fontId="11" fillId="62" borderId="32" xfId="0" applyFont="1" applyFill="1" applyBorder="1" applyAlignment="1">
      <alignment horizontal="justify" vertical="center" wrapText="1"/>
    </xf>
    <xf numFmtId="0" fontId="11" fillId="0" borderId="32" xfId="0" applyFont="1" applyBorder="1" applyAlignment="1">
      <alignment horizontal="justify" wrapText="1"/>
    </xf>
    <xf numFmtId="0" fontId="11" fillId="49" borderId="32" xfId="0" applyFont="1" applyFill="1" applyBorder="1" applyAlignment="1">
      <alignment horizontal="justify" vertical="center" wrapText="1"/>
    </xf>
    <xf numFmtId="0" fontId="11" fillId="34" borderId="32" xfId="0" applyFont="1" applyFill="1" applyBorder="1" applyAlignment="1">
      <alignment horizontal="justify" wrapText="1"/>
    </xf>
    <xf numFmtId="0" fontId="11" fillId="0" borderId="32" xfId="0" applyFont="1" applyFill="1" applyBorder="1" applyAlignment="1">
      <alignment horizontal="justify" wrapText="1"/>
    </xf>
    <xf numFmtId="0" fontId="11" fillId="0" borderId="32" xfId="0" applyFont="1" applyFill="1" applyBorder="1" applyAlignment="1">
      <alignment horizontal="justify" vertical="center"/>
    </xf>
    <xf numFmtId="0" fontId="11" fillId="0" borderId="32" xfId="0" applyFont="1" applyBorder="1" applyAlignment="1">
      <alignment horizontal="justify" vertical="center" wrapText="1"/>
    </xf>
    <xf numFmtId="0" fontId="24" fillId="0" borderId="32" xfId="0" applyFont="1" applyBorder="1"/>
    <xf numFmtId="0" fontId="11" fillId="2" borderId="32" xfId="0" applyFont="1" applyFill="1" applyBorder="1" applyAlignment="1">
      <alignment horizontal="left" vertical="center" wrapText="1"/>
    </xf>
    <xf numFmtId="0" fontId="12" fillId="54" borderId="32" xfId="0" applyFont="1" applyFill="1" applyBorder="1" applyAlignment="1">
      <alignment horizontal="justify" vertical="center" wrapText="1"/>
    </xf>
    <xf numFmtId="0" fontId="11" fillId="66" borderId="32" xfId="0" applyFont="1" applyFill="1" applyBorder="1" applyAlignment="1">
      <alignment horizontal="justify"/>
    </xf>
    <xf numFmtId="0" fontId="11" fillId="65" borderId="32" xfId="0" applyFont="1" applyFill="1" applyBorder="1"/>
    <xf numFmtId="0" fontId="11" fillId="52" borderId="32" xfId="0" applyFont="1" applyFill="1" applyBorder="1" applyAlignment="1">
      <alignment horizontal="justify" vertical="center" wrapText="1"/>
    </xf>
    <xf numFmtId="0" fontId="11" fillId="48" borderId="32" xfId="0" applyFont="1" applyFill="1" applyBorder="1" applyAlignment="1">
      <alignment horizontal="justify" vertical="center" wrapText="1"/>
    </xf>
    <xf numFmtId="0" fontId="11" fillId="51" borderId="32" xfId="0" applyFont="1" applyFill="1" applyBorder="1" applyAlignment="1">
      <alignment horizontal="justify" vertical="center" wrapText="1"/>
    </xf>
    <xf numFmtId="0" fontId="12" fillId="9" borderId="32" xfId="0" applyFont="1" applyFill="1" applyBorder="1" applyAlignment="1">
      <alignment horizontal="left" vertical="center"/>
    </xf>
    <xf numFmtId="0" fontId="12" fillId="34" borderId="2" xfId="0" applyFont="1" applyFill="1" applyBorder="1" applyAlignment="1">
      <alignment horizontal="center" vertical="center" wrapText="1"/>
    </xf>
    <xf numFmtId="0" fontId="11" fillId="34" borderId="3" xfId="0" applyFont="1" applyFill="1" applyBorder="1" applyAlignment="1">
      <alignment horizontal="center"/>
    </xf>
    <xf numFmtId="0" fontId="11" fillId="34" borderId="4" xfId="0" applyFont="1" applyFill="1" applyBorder="1" applyAlignment="1">
      <alignment horizontal="center"/>
    </xf>
    <xf numFmtId="0" fontId="15" fillId="4" borderId="32" xfId="0" applyFont="1" applyFill="1" applyBorder="1" applyAlignment="1">
      <alignment horizontal="center" vertical="center" wrapText="1"/>
    </xf>
    <xf numFmtId="0" fontId="11" fillId="34" borderId="3" xfId="0" applyFont="1" applyFill="1" applyBorder="1"/>
    <xf numFmtId="0" fontId="11" fillId="34" borderId="4" xfId="0" applyFont="1" applyFill="1" applyBorder="1"/>
    <xf numFmtId="0" fontId="11" fillId="2" borderId="32" xfId="0" applyFont="1" applyFill="1" applyBorder="1" applyAlignment="1">
      <alignment vertical="center" wrapText="1"/>
    </xf>
    <xf numFmtId="0" fontId="10" fillId="0" borderId="0" xfId="0" applyFont="1" applyAlignment="1">
      <alignment horizontal="left" vertical="center"/>
    </xf>
    <xf numFmtId="0" fontId="48" fillId="84" borderId="0" xfId="0" applyFont="1" applyFill="1" applyAlignment="1">
      <alignment horizontal="center" vertical="center"/>
    </xf>
    <xf numFmtId="0" fontId="50" fillId="83" borderId="33" xfId="0" applyFont="1" applyFill="1" applyBorder="1" applyAlignment="1">
      <alignment horizontal="center" vertical="center" wrapText="1"/>
    </xf>
    <xf numFmtId="0" fontId="50" fillId="83" borderId="34" xfId="0" applyFont="1" applyFill="1" applyBorder="1" applyAlignment="1">
      <alignment horizontal="center" vertical="center" wrapText="1"/>
    </xf>
    <xf numFmtId="0" fontId="50" fillId="83" borderId="35" xfId="0" applyFont="1" applyFill="1" applyBorder="1" applyAlignment="1">
      <alignment horizontal="center" vertical="center" wrapText="1"/>
    </xf>
    <xf numFmtId="0" fontId="16" fillId="99" borderId="33" xfId="0" applyFont="1" applyFill="1" applyBorder="1" applyAlignment="1">
      <alignment horizontal="center" vertical="center"/>
    </xf>
    <xf numFmtId="0" fontId="16" fillId="99" borderId="34" xfId="0" applyFont="1" applyFill="1" applyBorder="1" applyAlignment="1">
      <alignment horizontal="center" vertical="center"/>
    </xf>
    <xf numFmtId="0" fontId="16" fillId="99" borderId="35" xfId="0" applyFont="1" applyFill="1" applyBorder="1" applyAlignment="1">
      <alignment horizontal="center" vertical="center"/>
    </xf>
    <xf numFmtId="0" fontId="16" fillId="96" borderId="33" xfId="0" applyFont="1" applyFill="1" applyBorder="1" applyAlignment="1">
      <alignment horizontal="center" vertical="center" wrapText="1"/>
    </xf>
    <xf numFmtId="0" fontId="16" fillId="96" borderId="34" xfId="0" applyFont="1" applyFill="1" applyBorder="1" applyAlignment="1">
      <alignment horizontal="center" vertical="center" wrapText="1"/>
    </xf>
    <xf numFmtId="0" fontId="16" fillId="96" borderId="35" xfId="0" applyFont="1" applyFill="1" applyBorder="1" applyAlignment="1">
      <alignment horizontal="center" vertical="center" wrapText="1"/>
    </xf>
    <xf numFmtId="0" fontId="16" fillId="98" borderId="33" xfId="0" applyFont="1" applyFill="1" applyBorder="1" applyAlignment="1">
      <alignment horizontal="center" vertical="center"/>
    </xf>
    <xf numFmtId="0" fontId="16" fillId="98" borderId="34" xfId="0" applyFont="1" applyFill="1" applyBorder="1" applyAlignment="1">
      <alignment horizontal="center" vertical="center"/>
    </xf>
    <xf numFmtId="0" fontId="16" fillId="98" borderId="35" xfId="0" applyFont="1" applyFill="1" applyBorder="1" applyAlignment="1">
      <alignment horizontal="center" vertical="center"/>
    </xf>
    <xf numFmtId="0" fontId="16" fillId="104" borderId="33" xfId="0" applyFont="1" applyFill="1" applyBorder="1" applyAlignment="1">
      <alignment horizontal="center" vertical="center"/>
    </xf>
    <xf numFmtId="0" fontId="16" fillId="104" borderId="34" xfId="0" applyFont="1" applyFill="1" applyBorder="1" applyAlignment="1">
      <alignment horizontal="center" vertical="center"/>
    </xf>
    <xf numFmtId="0" fontId="16" fillId="104" borderId="35" xfId="0" applyFont="1" applyFill="1" applyBorder="1" applyAlignment="1">
      <alignment horizontal="center" vertical="center"/>
    </xf>
    <xf numFmtId="0" fontId="16" fillId="99" borderId="33" xfId="0" applyFont="1" applyFill="1" applyBorder="1" applyAlignment="1">
      <alignment horizontal="center" vertical="center" wrapText="1"/>
    </xf>
    <xf numFmtId="0" fontId="16" fillId="99" borderId="34" xfId="0" applyFont="1" applyFill="1" applyBorder="1" applyAlignment="1">
      <alignment horizontal="center" vertical="center" wrapText="1"/>
    </xf>
    <xf numFmtId="0" fontId="16" fillId="99" borderId="35" xfId="0" applyFont="1" applyFill="1" applyBorder="1" applyAlignment="1">
      <alignment horizontal="center" vertical="center" wrapText="1"/>
    </xf>
    <xf numFmtId="0" fontId="11" fillId="34" borderId="32" xfId="0" applyFont="1" applyFill="1" applyBorder="1" applyAlignment="1">
      <alignment horizontal="left" vertical="center" wrapText="1"/>
    </xf>
    <xf numFmtId="0" fontId="11" fillId="34" borderId="32" xfId="0" applyFont="1" applyFill="1" applyBorder="1"/>
    <xf numFmtId="0" fontId="16" fillId="96" borderId="39" xfId="0" applyFont="1" applyFill="1" applyBorder="1" applyAlignment="1">
      <alignment horizontal="center" vertical="center" wrapText="1"/>
    </xf>
    <xf numFmtId="0" fontId="16" fillId="96" borderId="40" xfId="0" applyFont="1" applyFill="1" applyBorder="1" applyAlignment="1">
      <alignment horizontal="center" vertical="center" wrapText="1"/>
    </xf>
    <xf numFmtId="0" fontId="16" fillId="96" borderId="41" xfId="0" applyFont="1" applyFill="1" applyBorder="1" applyAlignment="1">
      <alignment horizontal="center" vertical="center" wrapText="1"/>
    </xf>
    <xf numFmtId="0" fontId="23" fillId="84" borderId="37" xfId="0" applyFont="1" applyFill="1" applyBorder="1" applyAlignment="1">
      <alignment horizontal="center" vertical="center" wrapText="1"/>
    </xf>
    <xf numFmtId="9" fontId="23" fillId="84" borderId="37" xfId="0" applyNumberFormat="1" applyFont="1" applyFill="1" applyBorder="1" applyAlignment="1">
      <alignment horizontal="center" vertical="center" wrapText="1"/>
    </xf>
    <xf numFmtId="0" fontId="23" fillId="94" borderId="37" xfId="0" applyFont="1" applyFill="1" applyBorder="1" applyAlignment="1">
      <alignment horizontal="center" vertical="center" wrapText="1"/>
    </xf>
    <xf numFmtId="0" fontId="23" fillId="95" borderId="42" xfId="0" applyFont="1" applyFill="1" applyBorder="1" applyAlignment="1">
      <alignment horizontal="center" vertical="center" wrapText="1"/>
    </xf>
    <xf numFmtId="0" fontId="23" fillId="95" borderId="43" xfId="0" applyFont="1" applyFill="1" applyBorder="1" applyAlignment="1">
      <alignment horizontal="center" vertical="center" wrapText="1"/>
    </xf>
    <xf numFmtId="3" fontId="23" fillId="94" borderId="42" xfId="0" applyNumberFormat="1" applyFont="1" applyFill="1" applyBorder="1" applyAlignment="1">
      <alignment horizontal="center" vertical="center" wrapText="1"/>
    </xf>
    <xf numFmtId="3" fontId="23" fillId="94" borderId="43" xfId="0" applyNumberFormat="1" applyFont="1" applyFill="1" applyBorder="1" applyAlignment="1">
      <alignment horizontal="center" vertical="center" wrapText="1"/>
    </xf>
    <xf numFmtId="0" fontId="12" fillId="98" borderId="32" xfId="0" applyFont="1" applyFill="1" applyBorder="1" applyAlignment="1">
      <alignment horizontal="center" vertical="center"/>
    </xf>
    <xf numFmtId="0" fontId="11" fillId="103" borderId="32" xfId="0" applyFont="1" applyFill="1" applyBorder="1"/>
    <xf numFmtId="0" fontId="12" fillId="99" borderId="32" xfId="0" applyFont="1" applyFill="1" applyBorder="1" applyAlignment="1">
      <alignment horizontal="justify" vertical="center" wrapText="1"/>
    </xf>
    <xf numFmtId="0" fontId="11" fillId="101" borderId="32" xfId="0" applyFont="1" applyFill="1" applyBorder="1" applyAlignment="1">
      <alignment horizontal="justify"/>
    </xf>
    <xf numFmtId="0" fontId="23" fillId="96" borderId="33" xfId="0" applyFont="1" applyFill="1" applyBorder="1" applyAlignment="1">
      <alignment horizontal="center" vertical="center" wrapText="1"/>
    </xf>
    <xf numFmtId="0" fontId="23" fillId="96" borderId="34" xfId="0" applyFont="1" applyFill="1" applyBorder="1" applyAlignment="1">
      <alignment horizontal="center" vertical="center" wrapText="1"/>
    </xf>
    <xf numFmtId="0" fontId="23" fillId="96" borderId="35" xfId="0" applyFont="1" applyFill="1" applyBorder="1" applyAlignment="1">
      <alignment horizontal="center" vertical="center" wrapText="1"/>
    </xf>
    <xf numFmtId="0" fontId="23" fillId="96" borderId="32" xfId="0" applyFont="1" applyFill="1" applyBorder="1" applyAlignment="1">
      <alignment horizontal="center" vertical="center" wrapText="1"/>
    </xf>
    <xf numFmtId="0" fontId="12" fillId="42" borderId="32" xfId="0" applyFont="1" applyFill="1" applyBorder="1" applyAlignment="1">
      <alignment horizontal="center" vertical="center" wrapText="1"/>
    </xf>
    <xf numFmtId="0" fontId="11" fillId="101" borderId="32" xfId="0" applyFont="1" applyFill="1" applyBorder="1" applyAlignment="1">
      <alignment horizontal="justify" wrapText="1"/>
    </xf>
    <xf numFmtId="0" fontId="24" fillId="102" borderId="32" xfId="0" applyFont="1" applyFill="1" applyBorder="1"/>
    <xf numFmtId="0" fontId="11" fillId="47" borderId="32" xfId="0" applyFont="1" applyFill="1" applyBorder="1" applyAlignment="1">
      <alignment horizontal="left" vertical="center" wrapText="1"/>
    </xf>
    <xf numFmtId="0" fontId="12" fillId="86" borderId="32" xfId="0" applyFont="1" applyFill="1" applyBorder="1" applyAlignment="1">
      <alignment horizontal="center" vertical="center" wrapText="1"/>
    </xf>
    <xf numFmtId="0" fontId="39" fillId="0" borderId="0" xfId="0" applyFont="1" applyBorder="1" applyAlignment="1">
      <alignment horizontal="center" vertical="center" wrapText="1"/>
    </xf>
    <xf numFmtId="0" fontId="40" fillId="0" borderId="0" xfId="0" applyFont="1" applyBorder="1"/>
    <xf numFmtId="0" fontId="39" fillId="66" borderId="0" xfId="0" applyFont="1" applyFill="1" applyBorder="1" applyAlignment="1">
      <alignment horizontal="center" vertical="center" wrapText="1"/>
    </xf>
    <xf numFmtId="0" fontId="40" fillId="66" borderId="0" xfId="0" applyFont="1" applyFill="1" applyBorder="1"/>
    <xf numFmtId="0" fontId="24" fillId="84" borderId="37" xfId="0" applyFont="1" applyFill="1" applyBorder="1" applyAlignment="1">
      <alignment horizontal="center"/>
    </xf>
    <xf numFmtId="0" fontId="23" fillId="96" borderId="38" xfId="0" applyFont="1" applyFill="1" applyBorder="1" applyAlignment="1">
      <alignment horizontal="center" vertical="center" wrapText="1"/>
    </xf>
    <xf numFmtId="0" fontId="41" fillId="0" borderId="0" xfId="3" applyFont="1" applyFill="1" applyBorder="1" applyAlignment="1">
      <alignment horizontal="center" vertical="center" wrapText="1"/>
    </xf>
    <xf numFmtId="0" fontId="45" fillId="66" borderId="0" xfId="3" applyFont="1" applyFill="1" applyAlignment="1">
      <alignment horizontal="center" vertical="center"/>
    </xf>
    <xf numFmtId="0" fontId="58" fillId="110" borderId="0" xfId="3" applyFont="1" applyFill="1" applyAlignment="1">
      <alignment horizontal="center"/>
    </xf>
    <xf numFmtId="0" fontId="35" fillId="84" borderId="47" xfId="3" applyFont="1" applyFill="1" applyBorder="1" applyAlignment="1">
      <alignment horizontal="center" vertical="center" wrapText="1"/>
    </xf>
    <xf numFmtId="0" fontId="35" fillId="84" borderId="49" xfId="3" applyFont="1" applyFill="1" applyBorder="1" applyAlignment="1">
      <alignment horizontal="center" vertical="center" wrapText="1"/>
    </xf>
    <xf numFmtId="0" fontId="32" fillId="109" borderId="48" xfId="3" applyFont="1" applyFill="1" applyBorder="1" applyAlignment="1">
      <alignment horizontal="center" vertical="center" wrapText="1"/>
    </xf>
    <xf numFmtId="0" fontId="32" fillId="109" borderId="49" xfId="3" applyFont="1" applyFill="1" applyBorder="1" applyAlignment="1">
      <alignment horizontal="center" vertical="center" wrapText="1"/>
    </xf>
    <xf numFmtId="0" fontId="41" fillId="25" borderId="49" xfId="3" applyFont="1" applyFill="1" applyBorder="1" applyAlignment="1">
      <alignment horizontal="center" vertical="center" wrapText="1"/>
    </xf>
    <xf numFmtId="0" fontId="35" fillId="0" borderId="0" xfId="3" applyFont="1" applyFill="1" applyBorder="1" applyAlignment="1">
      <alignment horizontal="center" vertical="center" wrapText="1"/>
    </xf>
    <xf numFmtId="0" fontId="32" fillId="0" borderId="0" xfId="3" applyFont="1" applyFill="1" applyBorder="1" applyAlignment="1">
      <alignment horizontal="center" vertical="center" wrapText="1"/>
    </xf>
    <xf numFmtId="0" fontId="32" fillId="84" borderId="44" xfId="0" applyFont="1" applyFill="1" applyBorder="1" applyAlignment="1">
      <alignment horizontal="center" vertical="center" wrapText="1"/>
    </xf>
    <xf numFmtId="0" fontId="32" fillId="84" borderId="45" xfId="0" applyFont="1" applyFill="1" applyBorder="1" applyAlignment="1">
      <alignment horizontal="center" vertical="center" wrapText="1"/>
    </xf>
    <xf numFmtId="0" fontId="42" fillId="66" borderId="0" xfId="0" applyFont="1" applyFill="1" applyAlignment="1">
      <alignment horizontal="center" vertical="center" wrapText="1"/>
    </xf>
  </cellXfs>
  <cellStyles count="4">
    <cellStyle name="Normal" xfId="0" builtinId="0"/>
    <cellStyle name="Normal 2" xfId="2"/>
    <cellStyle name="Normal 3" xfId="3"/>
    <cellStyle name="Porcentaje" xfId="1" builtinId="5"/>
  </cellStyles>
  <dxfs count="56">
    <dxf>
      <fill>
        <patternFill>
          <bgColor theme="9" tint="-0.24994659260841701"/>
        </patternFill>
      </fill>
    </dxf>
    <dxf>
      <fill>
        <patternFill>
          <bgColor rgb="FFFF0000"/>
        </patternFill>
      </fill>
    </dxf>
    <dxf>
      <fill>
        <patternFill>
          <bgColor theme="9" tint="-0.24994659260841701"/>
        </patternFill>
      </fill>
    </dxf>
    <dxf>
      <fill>
        <patternFill>
          <bgColor rgb="FFFF0000"/>
        </patternFill>
      </fill>
    </dxf>
    <dxf>
      <fill>
        <patternFill>
          <bgColor theme="9" tint="-0.24994659260841701"/>
        </patternFill>
      </fill>
    </dxf>
    <dxf>
      <fill>
        <patternFill>
          <bgColor rgb="FFFF0000"/>
        </patternFill>
      </fill>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s>
  <tableStyles count="0" defaultTableStyle="TableStyleMedium2" defaultPivotStyle="PivotStyleLight16"/>
  <colors>
    <mruColors>
      <color rgb="FF00435A"/>
      <color rgb="FFC5DDF1"/>
      <color rgb="FFFFFFCC"/>
      <color rgb="FFFFFF81"/>
      <color rgb="FFD8D8D8"/>
      <color rgb="FF99CCFF"/>
      <color rgb="FF0078A2"/>
      <color rgb="FF66CCFF"/>
      <color rgb="FF00AAE6"/>
      <color rgb="FF0063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 xmlns:a16="http://schemas.microsoft.com/office/drawing/2014/main" id="{00000000-0008-0000-0300-000007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1</xdr:col>
      <xdr:colOff>1238250</xdr:colOff>
      <xdr:row>0</xdr:row>
      <xdr:rowOff>38101</xdr:rowOff>
    </xdr:from>
    <xdr:to>
      <xdr:col>3</xdr:col>
      <xdr:colOff>962025</xdr:colOff>
      <xdr:row>4</xdr:row>
      <xdr:rowOff>57151</xdr:rowOff>
    </xdr:to>
    <xdr:pic>
      <xdr:nvPicPr>
        <xdr:cNvPr id="8" name="image00.png">
          <a:extLst>
            <a:ext uri="{FF2B5EF4-FFF2-40B4-BE49-F238E27FC236}">
              <a16:creationId xmlns="" xmlns:a16="http://schemas.microsoft.com/office/drawing/2014/main" id="{00000000-0008-0000-0300-000008000000}"/>
            </a:ext>
          </a:extLst>
        </xdr:cNvPr>
        <xdr:cNvPicPr preferRelativeResize="0"/>
      </xdr:nvPicPr>
      <xdr:blipFill>
        <a:blip xmlns:r="http://schemas.openxmlformats.org/officeDocument/2006/relationships" r:embed="rId1" cstate="print"/>
        <a:stretch>
          <a:fillRect/>
        </a:stretch>
      </xdr:blipFill>
      <xdr:spPr>
        <a:xfrm>
          <a:off x="1819275" y="38101"/>
          <a:ext cx="1552575" cy="781050"/>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 xmlns:a16="http://schemas.microsoft.com/office/drawing/2014/main" id="{00000000-0008-0000-0300-000009000000}"/>
            </a:ext>
          </a:extLst>
        </xdr:cNvPr>
        <xdr:cNvPicPr preferRelativeResize="0"/>
      </xdr:nvPicPr>
      <xdr:blipFill>
        <a:blip xmlns:r="http://schemas.openxmlformats.org/officeDocument/2006/relationships" r:embed="rId1" cstate="print"/>
        <a:stretch>
          <a:fillRect/>
        </a:stretch>
      </xdr:blipFill>
      <xdr:spPr>
        <a:xfrm>
          <a:off x="0" y="0"/>
          <a:ext cx="2162175"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38" name="Rectangle 14" hidden="1">
          <a:extLst>
            <a:ext uri="{FF2B5EF4-FFF2-40B4-BE49-F238E27FC236}">
              <a16:creationId xmlns="" xmlns:a16="http://schemas.microsoft.com/office/drawing/2014/main" id="{00000000-0008-0000-0300-00000E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 xmlns:a16="http://schemas.microsoft.com/office/drawing/2014/main" id="{00000000-0008-0000-0300-00000A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 xmlns:a16="http://schemas.microsoft.com/office/drawing/2014/main" id="{00000000-0008-0000-0300-00000B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 xmlns:a16="http://schemas.microsoft.com/office/drawing/2014/main" id="{00000000-0008-0000-0300-00000C000000}"/>
            </a:ext>
          </a:extLst>
        </xdr:cNvPr>
        <xdr:cNvSpPr>
          <a:spLocks noChangeArrowheads="1"/>
        </xdr:cNvSpPr>
      </xdr:nvSpPr>
      <xdr:spPr bwMode="auto">
        <a:xfrm>
          <a:off x="0" y="0"/>
          <a:ext cx="9525000"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 xmlns:a16="http://schemas.microsoft.com/office/drawing/2014/main" id="{00000000-0008-0000-0300-00000D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 xmlns:a16="http://schemas.microsoft.com/office/drawing/2014/main" id="{00000000-0008-0000-0300-00000E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 xmlns:a16="http://schemas.microsoft.com/office/drawing/2014/main" id="{00000000-0008-0000-0300-00000F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 xmlns:a16="http://schemas.microsoft.com/office/drawing/2014/main" id="{00000000-0008-0000-0300-000010000000}"/>
            </a:ext>
          </a:extLst>
        </xdr:cNvPr>
        <xdr:cNvSpPr>
          <a:spLocks noChangeArrowheads="1"/>
        </xdr:cNvSpPr>
      </xdr:nvSpPr>
      <xdr:spPr bwMode="auto">
        <a:xfrm>
          <a:off x="0" y="0"/>
          <a:ext cx="11401425" cy="9725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7" name="AutoShape 14">
          <a:extLst>
            <a:ext uri="{FF2B5EF4-FFF2-40B4-BE49-F238E27FC236}">
              <a16:creationId xmlns="" xmlns:a16="http://schemas.microsoft.com/office/drawing/2014/main" id="{00000000-0008-0000-03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8" name="AutoShape 14">
          <a:extLst>
            <a:ext uri="{FF2B5EF4-FFF2-40B4-BE49-F238E27FC236}">
              <a16:creationId xmlns="" xmlns:a16="http://schemas.microsoft.com/office/drawing/2014/main" id="{00000000-0008-0000-0300-00001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9" name="AutoShape 14">
          <a:extLst>
            <a:ext uri="{FF2B5EF4-FFF2-40B4-BE49-F238E27FC236}">
              <a16:creationId xmlns="" xmlns:a16="http://schemas.microsoft.com/office/drawing/2014/main" id="{00000000-0008-0000-0300-000013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0" name="AutoShape 14">
          <a:extLst>
            <a:ext uri="{FF2B5EF4-FFF2-40B4-BE49-F238E27FC236}">
              <a16:creationId xmlns="" xmlns:a16="http://schemas.microsoft.com/office/drawing/2014/main" id="{00000000-0008-0000-0300-000014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1" name="AutoShape 14">
          <a:extLst>
            <a:ext uri="{FF2B5EF4-FFF2-40B4-BE49-F238E27FC236}">
              <a16:creationId xmlns="" xmlns:a16="http://schemas.microsoft.com/office/drawing/2014/main" id="{00000000-0008-0000-0300-000015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2" name="AutoShape 14">
          <a:extLst>
            <a:ext uri="{FF2B5EF4-FFF2-40B4-BE49-F238E27FC236}">
              <a16:creationId xmlns="" xmlns:a16="http://schemas.microsoft.com/office/drawing/2014/main" id="{00000000-0008-0000-0300-00001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3" name="AutoShape 14">
          <a:extLst>
            <a:ext uri="{FF2B5EF4-FFF2-40B4-BE49-F238E27FC236}">
              <a16:creationId xmlns="" xmlns:a16="http://schemas.microsoft.com/office/drawing/2014/main" id="{00000000-0008-0000-0300-00001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4" name="AutoShape 14">
          <a:extLst>
            <a:ext uri="{FF2B5EF4-FFF2-40B4-BE49-F238E27FC236}">
              <a16:creationId xmlns="" xmlns:a16="http://schemas.microsoft.com/office/drawing/2014/main" id="{00000000-0008-0000-0300-00001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5" name="AutoShape 14">
          <a:extLst>
            <a:ext uri="{FF2B5EF4-FFF2-40B4-BE49-F238E27FC236}">
              <a16:creationId xmlns="" xmlns:a16="http://schemas.microsoft.com/office/drawing/2014/main" id="{00000000-0008-0000-0300-000019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6" name="AutoShape 14">
          <a:extLst>
            <a:ext uri="{FF2B5EF4-FFF2-40B4-BE49-F238E27FC236}">
              <a16:creationId xmlns="" xmlns:a16="http://schemas.microsoft.com/office/drawing/2014/main" id="{00000000-0008-0000-0300-00001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7" name="AutoShape 14">
          <a:extLst>
            <a:ext uri="{FF2B5EF4-FFF2-40B4-BE49-F238E27FC236}">
              <a16:creationId xmlns="" xmlns:a16="http://schemas.microsoft.com/office/drawing/2014/main" id="{00000000-0008-0000-0300-00001B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8" name="AutoShape 14">
          <a:extLst>
            <a:ext uri="{FF2B5EF4-FFF2-40B4-BE49-F238E27FC236}">
              <a16:creationId xmlns="" xmlns:a16="http://schemas.microsoft.com/office/drawing/2014/main" id="{00000000-0008-0000-0300-00001C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9" name="AutoShape 14">
          <a:extLst>
            <a:ext uri="{FF2B5EF4-FFF2-40B4-BE49-F238E27FC236}">
              <a16:creationId xmlns="" xmlns:a16="http://schemas.microsoft.com/office/drawing/2014/main" id="{00000000-0008-0000-0300-00001D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0" name="AutoShape 14">
          <a:extLst>
            <a:ext uri="{FF2B5EF4-FFF2-40B4-BE49-F238E27FC236}">
              <a16:creationId xmlns="" xmlns:a16="http://schemas.microsoft.com/office/drawing/2014/main" id="{00000000-0008-0000-0300-00001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1" name="AutoShape 14">
          <a:extLst>
            <a:ext uri="{FF2B5EF4-FFF2-40B4-BE49-F238E27FC236}">
              <a16:creationId xmlns="" xmlns:a16="http://schemas.microsoft.com/office/drawing/2014/main" id="{00000000-0008-0000-0300-00001F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4" name="AutoShape 14">
          <a:extLst>
            <a:ext uri="{FF2B5EF4-FFF2-40B4-BE49-F238E27FC236}">
              <a16:creationId xmlns="" xmlns:a16="http://schemas.microsoft.com/office/drawing/2014/main" id="{00000000-0008-0000-0300-000000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5" name="AutoShape 14">
          <a:extLst>
            <a:ext uri="{FF2B5EF4-FFF2-40B4-BE49-F238E27FC236}">
              <a16:creationId xmlns="" xmlns:a16="http://schemas.microsoft.com/office/drawing/2014/main" id="{00000000-0008-0000-0300-000001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6" name="AutoShape 14">
          <a:extLst>
            <a:ext uri="{FF2B5EF4-FFF2-40B4-BE49-F238E27FC236}">
              <a16:creationId xmlns="" xmlns:a16="http://schemas.microsoft.com/office/drawing/2014/main" id="{00000000-0008-0000-0300-000002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7" name="AutoShape 14">
          <a:extLst>
            <a:ext uri="{FF2B5EF4-FFF2-40B4-BE49-F238E27FC236}">
              <a16:creationId xmlns="" xmlns:a16="http://schemas.microsoft.com/office/drawing/2014/main" id="{00000000-0008-0000-0300-000003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8" name="AutoShape 14">
          <a:extLst>
            <a:ext uri="{FF2B5EF4-FFF2-40B4-BE49-F238E27FC236}">
              <a16:creationId xmlns="" xmlns:a16="http://schemas.microsoft.com/office/drawing/2014/main" id="{00000000-0008-0000-0300-000004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9" name="AutoShape 14">
          <a:extLst>
            <a:ext uri="{FF2B5EF4-FFF2-40B4-BE49-F238E27FC236}">
              <a16:creationId xmlns="" xmlns:a16="http://schemas.microsoft.com/office/drawing/2014/main" id="{00000000-0008-0000-0300-000005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0" name="AutoShape 14">
          <a:extLst>
            <a:ext uri="{FF2B5EF4-FFF2-40B4-BE49-F238E27FC236}">
              <a16:creationId xmlns="" xmlns:a16="http://schemas.microsoft.com/office/drawing/2014/main" id="{00000000-0008-0000-0300-000006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1" name="AutoShape 14">
          <a:extLst>
            <a:ext uri="{FF2B5EF4-FFF2-40B4-BE49-F238E27FC236}">
              <a16:creationId xmlns="" xmlns:a16="http://schemas.microsoft.com/office/drawing/2014/main" id="{00000000-0008-0000-0300-000007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2" name="AutoShape 14">
          <a:extLst>
            <a:ext uri="{FF2B5EF4-FFF2-40B4-BE49-F238E27FC236}">
              <a16:creationId xmlns="" xmlns:a16="http://schemas.microsoft.com/office/drawing/2014/main" id="{00000000-0008-0000-0300-000020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3" name="AutoShape 14">
          <a:extLst>
            <a:ext uri="{FF2B5EF4-FFF2-40B4-BE49-F238E27FC236}">
              <a16:creationId xmlns="" xmlns:a16="http://schemas.microsoft.com/office/drawing/2014/main" id="{91E59C65-2E78-4D03-866C-94CC92022873}"/>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4" name="AutoShape 14">
          <a:extLst>
            <a:ext uri="{FF2B5EF4-FFF2-40B4-BE49-F238E27FC236}">
              <a16:creationId xmlns="" xmlns:a16="http://schemas.microsoft.com/office/drawing/2014/main" id="{0609DD3F-5A24-46A2-AE7F-1959BFD0CDCC}"/>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5" name="AutoShape 14">
          <a:extLst>
            <a:ext uri="{FF2B5EF4-FFF2-40B4-BE49-F238E27FC236}">
              <a16:creationId xmlns="" xmlns:a16="http://schemas.microsoft.com/office/drawing/2014/main" id="{23EBB2A7-5BF7-49FA-8296-44F4EDBC5F05}"/>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6" name="AutoShape 14">
          <a:extLst>
            <a:ext uri="{FF2B5EF4-FFF2-40B4-BE49-F238E27FC236}">
              <a16:creationId xmlns="" xmlns:a16="http://schemas.microsoft.com/office/drawing/2014/main" id="{229BDA2B-985F-4366-91C8-705AC677CA3E}"/>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7" name="AutoShape 14">
          <a:extLst>
            <a:ext uri="{FF2B5EF4-FFF2-40B4-BE49-F238E27FC236}">
              <a16:creationId xmlns="" xmlns:a16="http://schemas.microsoft.com/office/drawing/2014/main" id="{52E0DFB6-DF85-4C2F-895E-D13B35AFCDC7}"/>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8" name="AutoShape 14">
          <a:extLst>
            <a:ext uri="{FF2B5EF4-FFF2-40B4-BE49-F238E27FC236}">
              <a16:creationId xmlns="" xmlns:a16="http://schemas.microsoft.com/office/drawing/2014/main" id="{C6DB2FFA-FA90-4532-A86D-1AEDD4D0BC73}"/>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9" name="AutoShape 14">
          <a:extLst>
            <a:ext uri="{FF2B5EF4-FFF2-40B4-BE49-F238E27FC236}">
              <a16:creationId xmlns="" xmlns:a16="http://schemas.microsoft.com/office/drawing/2014/main" id="{C0A43230-67B4-4CBC-866A-8AFCC018E4AA}"/>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0"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1"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2"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3"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4"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5"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6"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7"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1</xdr:col>
      <xdr:colOff>1952624</xdr:colOff>
      <xdr:row>1</xdr:row>
      <xdr:rowOff>15875</xdr:rowOff>
    </xdr:from>
    <xdr:to>
      <xdr:col>3</xdr:col>
      <xdr:colOff>962024</xdr:colOff>
      <xdr:row>4</xdr:row>
      <xdr:rowOff>57151</xdr:rowOff>
    </xdr:to>
    <xdr:pic>
      <xdr:nvPicPr>
        <xdr:cNvPr id="8" name="image00.png">
          <a:extLst>
            <a:ext uri="{FF2B5EF4-FFF2-40B4-BE49-F238E27FC236}">
              <a16:creationId xmlns=""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xfrm>
          <a:off x="2365374" y="206375"/>
          <a:ext cx="1501775" cy="612776"/>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xfrm>
          <a:off x="0" y="0"/>
          <a:ext cx="2228850"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 xmlns:a16="http://schemas.microsoft.com/office/drawing/2014/main" id="{00000000-0008-0000-0400-00000A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 xmlns:a16="http://schemas.microsoft.com/office/drawing/2014/main" id="{00000000-0008-0000-0400-00000B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 xmlns:a16="http://schemas.microsoft.com/office/drawing/2014/main" id="{00000000-0008-0000-0400-00000C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 xmlns:a16="http://schemas.microsoft.com/office/drawing/2014/main" id="{00000000-0008-0000-0400-00000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 xmlns:a16="http://schemas.microsoft.com/office/drawing/2014/main" id="{00000000-0008-0000-0400-00000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 xmlns:a16="http://schemas.microsoft.com/office/drawing/2014/main" id="{00000000-0008-0000-0400-00000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 xmlns:a16="http://schemas.microsoft.com/office/drawing/2014/main" id="{00000000-0008-0000-0400-000010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62" name="AutoShape 18">
          <a:extLst>
            <a:ext uri="{FF2B5EF4-FFF2-40B4-BE49-F238E27FC236}">
              <a16:creationId xmlns="" xmlns:a16="http://schemas.microsoft.com/office/drawing/2014/main" id="{00000000-0008-0000-0400-000012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a:extLst>
            <a:ext uri="{FF2B5EF4-FFF2-40B4-BE49-F238E27FC236}">
              <a16:creationId xmlns="" xmlns:a16="http://schemas.microsoft.com/office/drawing/2014/main" id="{00000000-0008-0000-04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a:extLst>
            <a:ext uri="{FF2B5EF4-FFF2-40B4-BE49-F238E27FC236}">
              <a16:creationId xmlns="" xmlns:a16="http://schemas.microsoft.com/office/drawing/2014/main" id="{00000000-0008-0000-0400-000012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a:extLst>
            <a:ext uri="{FF2B5EF4-FFF2-40B4-BE49-F238E27FC236}">
              <a16:creationId xmlns="" xmlns:a16="http://schemas.microsoft.com/office/drawing/2014/main" id="{00000000-0008-0000-0400-000013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a:extLst>
            <a:ext uri="{FF2B5EF4-FFF2-40B4-BE49-F238E27FC236}">
              <a16:creationId xmlns="" xmlns:a16="http://schemas.microsoft.com/office/drawing/2014/main" id="{00000000-0008-0000-0400-000014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a:extLst>
            <a:ext uri="{FF2B5EF4-FFF2-40B4-BE49-F238E27FC236}">
              <a16:creationId xmlns="" xmlns:a16="http://schemas.microsoft.com/office/drawing/2014/main" id="{00000000-0008-0000-0400-00001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a:extLst>
            <a:ext uri="{FF2B5EF4-FFF2-40B4-BE49-F238E27FC236}">
              <a16:creationId xmlns="" xmlns:a16="http://schemas.microsoft.com/office/drawing/2014/main" id="{00000000-0008-0000-0400-00001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a:extLst>
            <a:ext uri="{FF2B5EF4-FFF2-40B4-BE49-F238E27FC236}">
              <a16:creationId xmlns="" xmlns:a16="http://schemas.microsoft.com/office/drawing/2014/main" id="{00000000-0008-0000-0400-00001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a:extLst>
            <a:ext uri="{FF2B5EF4-FFF2-40B4-BE49-F238E27FC236}">
              <a16:creationId xmlns="" xmlns:a16="http://schemas.microsoft.com/office/drawing/2014/main" id="{00000000-0008-0000-0400-00001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a:extLst>
            <a:ext uri="{FF2B5EF4-FFF2-40B4-BE49-F238E27FC236}">
              <a16:creationId xmlns="" xmlns:a16="http://schemas.microsoft.com/office/drawing/2014/main" id="{00000000-0008-0000-0400-000019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a:extLst>
            <a:ext uri="{FF2B5EF4-FFF2-40B4-BE49-F238E27FC236}">
              <a16:creationId xmlns="" xmlns:a16="http://schemas.microsoft.com/office/drawing/2014/main" id="{00000000-0008-0000-0400-00001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a:extLst>
            <a:ext uri="{FF2B5EF4-FFF2-40B4-BE49-F238E27FC236}">
              <a16:creationId xmlns="" xmlns:a16="http://schemas.microsoft.com/office/drawing/2014/main" id="{00000000-0008-0000-0400-00001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a:extLst>
            <a:ext uri="{FF2B5EF4-FFF2-40B4-BE49-F238E27FC236}">
              <a16:creationId xmlns="" xmlns:a16="http://schemas.microsoft.com/office/drawing/2014/main" id="{00000000-0008-0000-0400-00001C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9" name="AutoShape 18">
          <a:extLst>
            <a:ext uri="{FF2B5EF4-FFF2-40B4-BE49-F238E27FC236}">
              <a16:creationId xmlns="" xmlns:a16="http://schemas.microsoft.com/office/drawing/2014/main" id="{00000000-0008-0000-0400-00001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0" name="AutoShape 18">
          <a:extLst>
            <a:ext uri="{FF2B5EF4-FFF2-40B4-BE49-F238E27FC236}">
              <a16:creationId xmlns="" xmlns:a16="http://schemas.microsoft.com/office/drawing/2014/main" id="{00000000-0008-0000-0400-00001E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1" name="AutoShape 18">
          <a:extLst>
            <a:ext uri="{FF2B5EF4-FFF2-40B4-BE49-F238E27FC236}">
              <a16:creationId xmlns="" xmlns:a16="http://schemas.microsoft.com/office/drawing/2014/main" id="{00000000-0008-0000-0400-00001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4" name="AutoShape 18">
          <a:extLst>
            <a:ext uri="{FF2B5EF4-FFF2-40B4-BE49-F238E27FC236}">
              <a16:creationId xmlns="" xmlns:a16="http://schemas.microsoft.com/office/drawing/2014/main" id="{00000000-0008-0000-0400-000000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5" name="AutoShape 18">
          <a:extLst>
            <a:ext uri="{FF2B5EF4-FFF2-40B4-BE49-F238E27FC236}">
              <a16:creationId xmlns="" xmlns:a16="http://schemas.microsoft.com/office/drawing/2014/main" id="{00000000-0008-0000-0400-000001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6" name="AutoShape 18">
          <a:extLst>
            <a:ext uri="{FF2B5EF4-FFF2-40B4-BE49-F238E27FC236}">
              <a16:creationId xmlns="" xmlns:a16="http://schemas.microsoft.com/office/drawing/2014/main" id="{00000000-0008-0000-0400-000002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7" name="AutoShape 18">
          <a:extLst>
            <a:ext uri="{FF2B5EF4-FFF2-40B4-BE49-F238E27FC236}">
              <a16:creationId xmlns="" xmlns:a16="http://schemas.microsoft.com/office/drawing/2014/main" id="{00000000-0008-0000-0400-000003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8" name="AutoShape 18">
          <a:extLst>
            <a:ext uri="{FF2B5EF4-FFF2-40B4-BE49-F238E27FC236}">
              <a16:creationId xmlns="" xmlns:a16="http://schemas.microsoft.com/office/drawing/2014/main" id="{00000000-0008-0000-0400-000004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9" name="AutoShape 18">
          <a:extLst>
            <a:ext uri="{FF2B5EF4-FFF2-40B4-BE49-F238E27FC236}">
              <a16:creationId xmlns="" xmlns:a16="http://schemas.microsoft.com/office/drawing/2014/main" id="{00000000-0008-0000-0400-000005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50" name="AutoShape 18">
          <a:extLst>
            <a:ext uri="{FF2B5EF4-FFF2-40B4-BE49-F238E27FC236}">
              <a16:creationId xmlns="" xmlns:a16="http://schemas.microsoft.com/office/drawing/2014/main" id="{00000000-0008-0000-0400-000006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2" name="AutoShape 18">
          <a:extLst>
            <a:ext uri="{FF2B5EF4-FFF2-40B4-BE49-F238E27FC236}">
              <a16:creationId xmlns="" xmlns:a16="http://schemas.microsoft.com/office/drawing/2014/main" id="{00000000-0008-0000-0400-000020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3" name="AutoShape 18">
          <a:extLst>
            <a:ext uri="{FF2B5EF4-FFF2-40B4-BE49-F238E27FC236}">
              <a16:creationId xmlns="" xmlns:a16="http://schemas.microsoft.com/office/drawing/2014/main" id="{AFC03832-824D-4695-8706-6DFE2DD3BF58}"/>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4" name="AutoShape 18">
          <a:extLst>
            <a:ext uri="{FF2B5EF4-FFF2-40B4-BE49-F238E27FC236}">
              <a16:creationId xmlns="" xmlns:a16="http://schemas.microsoft.com/office/drawing/2014/main" id="{692B3B8A-14D0-49C7-80B1-D5B531AE59B3}"/>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5" name="AutoShape 18">
          <a:extLst>
            <a:ext uri="{FF2B5EF4-FFF2-40B4-BE49-F238E27FC236}">
              <a16:creationId xmlns="" xmlns:a16="http://schemas.microsoft.com/office/drawing/2014/main" id="{C2E15985-0C49-4706-945C-80E106C9A7C7}"/>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6" name="AutoShape 18">
          <a:extLst>
            <a:ext uri="{FF2B5EF4-FFF2-40B4-BE49-F238E27FC236}">
              <a16:creationId xmlns="" xmlns:a16="http://schemas.microsoft.com/office/drawing/2014/main" id="{506C2130-6862-46A9-A9EF-A9207A101461}"/>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7" name="AutoShape 18">
          <a:extLst>
            <a:ext uri="{FF2B5EF4-FFF2-40B4-BE49-F238E27FC236}">
              <a16:creationId xmlns="" xmlns:a16="http://schemas.microsoft.com/office/drawing/2014/main" id="{617EE37F-AC34-4D8A-AA7A-C0100634ED1D}"/>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8" name="AutoShape 18">
          <a:extLst>
            <a:ext uri="{FF2B5EF4-FFF2-40B4-BE49-F238E27FC236}">
              <a16:creationId xmlns="" xmlns:a16="http://schemas.microsoft.com/office/drawing/2014/main" id="{52341BA7-1D7D-488B-9BC7-31ECB9F92176}"/>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9" name="AutoShape 18">
          <a:extLst>
            <a:ext uri="{FF2B5EF4-FFF2-40B4-BE49-F238E27FC236}">
              <a16:creationId xmlns="" xmlns:a16="http://schemas.microsoft.com/office/drawing/2014/main" id="{893A56E9-B860-4D09-B4C5-94CFA873E60F}"/>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0"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1"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2"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3"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4"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5"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6"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7"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714375</xdr:colOff>
      <xdr:row>8</xdr:row>
      <xdr:rowOff>238125</xdr:rowOff>
    </xdr:to>
    <xdr:sp macro="" textlink="">
      <xdr:nvSpPr>
        <xdr:cNvPr id="7186" name="AutoShape 18">
          <a:extLst>
            <a:ext uri="{FF2B5EF4-FFF2-40B4-BE49-F238E27FC236}">
              <a16:creationId xmlns="" xmlns:a16="http://schemas.microsoft.com/office/drawing/2014/main" id="{00000000-0008-0000-0500-0000121C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2" name="AutoShape 18">
          <a:extLst>
            <a:ext uri="{FF2B5EF4-FFF2-40B4-BE49-F238E27FC236}">
              <a16:creationId xmlns="" xmlns:a16="http://schemas.microsoft.com/office/drawing/2014/main" id="{00000000-0008-0000-0500-00000200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3" name="AutoShape 18">
          <a:extLst>
            <a:ext uri="{FF2B5EF4-FFF2-40B4-BE49-F238E27FC236}">
              <a16:creationId xmlns="" xmlns:a16="http://schemas.microsoft.com/office/drawing/2014/main" id="{00000000-0008-0000-0500-000003000000}"/>
            </a:ext>
          </a:extLst>
        </xdr:cNvPr>
        <xdr:cNvSpPr>
          <a:spLocks noChangeArrowheads="1"/>
        </xdr:cNvSpPr>
      </xdr:nvSpPr>
      <xdr:spPr bwMode="auto">
        <a:xfrm>
          <a:off x="0" y="0"/>
          <a:ext cx="105822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4" name="AutoShape 18">
          <a:extLst>
            <a:ext uri="{FF2B5EF4-FFF2-40B4-BE49-F238E27FC236}">
              <a16:creationId xmlns="" xmlns:a16="http://schemas.microsoft.com/office/drawing/2014/main" id="{00000000-0008-0000-0500-000004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5" name="AutoShape 18">
          <a:extLst>
            <a:ext uri="{FF2B5EF4-FFF2-40B4-BE49-F238E27FC236}">
              <a16:creationId xmlns="" xmlns:a16="http://schemas.microsoft.com/office/drawing/2014/main" id="{00000000-0008-0000-0500-000005000000}"/>
            </a:ext>
          </a:extLst>
        </xdr:cNvPr>
        <xdr:cNvSpPr>
          <a:spLocks noChangeArrowheads="1"/>
        </xdr:cNvSpPr>
      </xdr:nvSpPr>
      <xdr:spPr bwMode="auto">
        <a:xfrm>
          <a:off x="0" y="0"/>
          <a:ext cx="106584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6" name="AutoShape 18">
          <a:extLst>
            <a:ext uri="{FF2B5EF4-FFF2-40B4-BE49-F238E27FC236}">
              <a16:creationId xmlns="" xmlns:a16="http://schemas.microsoft.com/office/drawing/2014/main" id="{00000000-0008-0000-0500-000006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7" name="AutoShape 18">
          <a:extLst>
            <a:ext uri="{FF2B5EF4-FFF2-40B4-BE49-F238E27FC236}">
              <a16:creationId xmlns="" xmlns:a16="http://schemas.microsoft.com/office/drawing/2014/main" id="{00000000-0008-0000-0500-000007000000}"/>
            </a:ext>
          </a:extLst>
        </xdr:cNvPr>
        <xdr:cNvSpPr>
          <a:spLocks noChangeArrowheads="1"/>
        </xdr:cNvSpPr>
      </xdr:nvSpPr>
      <xdr:spPr bwMode="auto">
        <a:xfrm>
          <a:off x="0" y="0"/>
          <a:ext cx="12211050"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8" name="AutoShape 18">
          <a:extLst>
            <a:ext uri="{FF2B5EF4-FFF2-40B4-BE49-F238E27FC236}">
              <a16:creationId xmlns="" xmlns:a16="http://schemas.microsoft.com/office/drawing/2014/main" id="{00000000-0008-0000-0500-000008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9" name="AutoShape 18">
          <a:extLst>
            <a:ext uri="{FF2B5EF4-FFF2-40B4-BE49-F238E27FC236}">
              <a16:creationId xmlns="" xmlns:a16="http://schemas.microsoft.com/office/drawing/2014/main" id="{00000000-0008-0000-0500-000009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10" name="AutoShape 18">
          <a:extLst>
            <a:ext uri="{FF2B5EF4-FFF2-40B4-BE49-F238E27FC236}">
              <a16:creationId xmlns="" xmlns:a16="http://schemas.microsoft.com/office/drawing/2014/main" id="{00000000-0008-0000-0500-00000A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11" name="AutoShape 18">
          <a:extLst>
            <a:ext uri="{FF2B5EF4-FFF2-40B4-BE49-F238E27FC236}">
              <a16:creationId xmlns="" xmlns:a16="http://schemas.microsoft.com/office/drawing/2014/main" id="{00000000-0008-0000-0500-00000B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2" name="AutoShape 18">
          <a:extLst>
            <a:ext uri="{FF2B5EF4-FFF2-40B4-BE49-F238E27FC236}">
              <a16:creationId xmlns="" xmlns:a16="http://schemas.microsoft.com/office/drawing/2014/main" id="{00000000-0008-0000-0500-00000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3" name="AutoShape 18">
          <a:extLst>
            <a:ext uri="{FF2B5EF4-FFF2-40B4-BE49-F238E27FC236}">
              <a16:creationId xmlns="" xmlns:a16="http://schemas.microsoft.com/office/drawing/2014/main" id="{00000000-0008-0000-0500-00000D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4" name="AutoShape 18">
          <a:extLst>
            <a:ext uri="{FF2B5EF4-FFF2-40B4-BE49-F238E27FC236}">
              <a16:creationId xmlns="" xmlns:a16="http://schemas.microsoft.com/office/drawing/2014/main" id="{56E26142-0239-403D-A854-EBCFD0DC3736}"/>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5" name="AutoShape 18">
          <a:extLst>
            <a:ext uri="{FF2B5EF4-FFF2-40B4-BE49-F238E27FC236}">
              <a16:creationId xmlns="" xmlns:a16="http://schemas.microsoft.com/office/drawing/2014/main" id="{6824BEA8-8E6C-4390-946F-5B83F5C2BEC3}"/>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6" name="AutoShape 18">
          <a:extLst>
            <a:ext uri="{FF2B5EF4-FFF2-40B4-BE49-F238E27FC236}">
              <a16:creationId xmlns="" xmlns:a16="http://schemas.microsoft.com/office/drawing/2014/main" id="{91C3CA75-8D0E-4694-A569-40719383A31F}"/>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a:extLst>
            <a:ext uri="{FF2B5EF4-FFF2-40B4-BE49-F238E27FC236}">
              <a16:creationId xmlns="" xmlns:a16="http://schemas.microsoft.com/office/drawing/2014/main" id="{72FA0D86-13E9-4EEC-B9AF-F839857245F3}"/>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a:extLst>
            <a:ext uri="{FF2B5EF4-FFF2-40B4-BE49-F238E27FC236}">
              <a16:creationId xmlns="" xmlns:a16="http://schemas.microsoft.com/office/drawing/2014/main" id="{534F3B16-E303-474E-A920-8B7BA1ADAE37}"/>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a:extLst>
            <a:ext uri="{FF2B5EF4-FFF2-40B4-BE49-F238E27FC236}">
              <a16:creationId xmlns="" xmlns:a16="http://schemas.microsoft.com/office/drawing/2014/main" id="{505A9DBD-EC8E-4321-A242-D4964FBFDEF2}"/>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a:extLst>
            <a:ext uri="{FF2B5EF4-FFF2-40B4-BE49-F238E27FC236}">
              <a16:creationId xmlns="" xmlns:a16="http://schemas.microsoft.com/office/drawing/2014/main" id="{997A9FD1-E7CF-4100-8CAB-201165FE717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xdr:cNvSpPr>
          <a:spLocks noChangeArrowheads="1"/>
        </xdr:cNvSpPr>
      </xdr:nvSpPr>
      <xdr:spPr bwMode="auto">
        <a:xfrm>
          <a:off x="0" y="0"/>
          <a:ext cx="11553825" cy="241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714375</xdr:colOff>
      <xdr:row>22</xdr:row>
      <xdr:rowOff>238125</xdr:rowOff>
    </xdr:to>
    <xdr:sp macro="" textlink="">
      <xdr:nvSpPr>
        <xdr:cNvPr id="12290" name="AutoShape 2">
          <a:extLst>
            <a:ext uri="{FF2B5EF4-FFF2-40B4-BE49-F238E27FC236}">
              <a16:creationId xmlns="" xmlns:a16="http://schemas.microsoft.com/office/drawing/2014/main" id="{00000000-0008-0000-0800-000002300000}"/>
            </a:ext>
          </a:extLst>
        </xdr:cNvPr>
        <xdr:cNvSpPr>
          <a:spLocks noChangeArrowheads="1"/>
        </xdr:cNvSpPr>
      </xdr:nvSpPr>
      <xdr:spPr bwMode="auto">
        <a:xfrm>
          <a:off x="0" y="0"/>
          <a:ext cx="11029950" cy="7086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 name="AutoShape 2">
          <a:extLst>
            <a:ext uri="{FF2B5EF4-FFF2-40B4-BE49-F238E27FC236}">
              <a16:creationId xmlns="" xmlns:a16="http://schemas.microsoft.com/office/drawing/2014/main" id="{00000000-0008-0000-0800-000002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3" name="AutoShape 2">
          <a:extLst>
            <a:ext uri="{FF2B5EF4-FFF2-40B4-BE49-F238E27FC236}">
              <a16:creationId xmlns="" xmlns:a16="http://schemas.microsoft.com/office/drawing/2014/main" id="{00000000-0008-0000-0800-000003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4" name="AutoShape 2">
          <a:extLst>
            <a:ext uri="{FF2B5EF4-FFF2-40B4-BE49-F238E27FC236}">
              <a16:creationId xmlns="" xmlns:a16="http://schemas.microsoft.com/office/drawing/2014/main" id="{00000000-0008-0000-0800-000004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5" name="AutoShape 2">
          <a:extLst>
            <a:ext uri="{FF2B5EF4-FFF2-40B4-BE49-F238E27FC236}">
              <a16:creationId xmlns="" xmlns:a16="http://schemas.microsoft.com/office/drawing/2014/main" id="{00000000-0008-0000-0800-000005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 name="AutoShape 2">
          <a:extLst>
            <a:ext uri="{FF2B5EF4-FFF2-40B4-BE49-F238E27FC236}">
              <a16:creationId xmlns="" xmlns:a16="http://schemas.microsoft.com/office/drawing/2014/main" id="{00000000-0008-0000-0800-000006000000}"/>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7" name="AutoShape 2">
          <a:extLst>
            <a:ext uri="{FF2B5EF4-FFF2-40B4-BE49-F238E27FC236}">
              <a16:creationId xmlns="" xmlns:a16="http://schemas.microsoft.com/office/drawing/2014/main" id="{00000000-0008-0000-0800-000007000000}"/>
            </a:ext>
          </a:extLst>
        </xdr:cNvPr>
        <xdr:cNvSpPr>
          <a:spLocks noChangeArrowheads="1"/>
        </xdr:cNvSpPr>
      </xdr:nvSpPr>
      <xdr:spPr bwMode="auto">
        <a:xfrm>
          <a:off x="0" y="0"/>
          <a:ext cx="11029950" cy="715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8" name="AutoShape 2">
          <a:extLst>
            <a:ext uri="{FF2B5EF4-FFF2-40B4-BE49-F238E27FC236}">
              <a16:creationId xmlns="" xmlns:a16="http://schemas.microsoft.com/office/drawing/2014/main" id="{E60681C1-0D60-4DA0-A5B9-473B654766B8}"/>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9" name="AutoShape 2">
          <a:extLst>
            <a:ext uri="{FF2B5EF4-FFF2-40B4-BE49-F238E27FC236}">
              <a16:creationId xmlns="" xmlns:a16="http://schemas.microsoft.com/office/drawing/2014/main" id="{6F2FE974-F123-4006-A498-90BF78398637}"/>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0" name="AutoShape 2">
          <a:extLst>
            <a:ext uri="{FF2B5EF4-FFF2-40B4-BE49-F238E27FC236}">
              <a16:creationId xmlns="" xmlns:a16="http://schemas.microsoft.com/office/drawing/2014/main" id="{5DDB231D-7025-445A-9745-7FC4C0273B13}"/>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1" name="AutoShape 2">
          <a:extLst>
            <a:ext uri="{FF2B5EF4-FFF2-40B4-BE49-F238E27FC236}">
              <a16:creationId xmlns="" xmlns:a16="http://schemas.microsoft.com/office/drawing/2014/main" id="{F0ABA219-7F7F-4B0D-994A-464602410694}"/>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2" name="AutoShape 2">
          <a:extLst>
            <a:ext uri="{FF2B5EF4-FFF2-40B4-BE49-F238E27FC236}">
              <a16:creationId xmlns="" xmlns:a16="http://schemas.microsoft.com/office/drawing/2014/main" id="{3258FC11-AF3D-4698-8466-4AE539C3B02A}"/>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3" name="AutoShape 2">
          <a:extLst>
            <a:ext uri="{FF2B5EF4-FFF2-40B4-BE49-F238E27FC236}">
              <a16:creationId xmlns="" xmlns:a16="http://schemas.microsoft.com/office/drawing/2014/main" id="{C23487CC-F668-4B27-8597-2279524C8827}"/>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4" name="AutoShape 2">
          <a:extLst>
            <a:ext uri="{FF2B5EF4-FFF2-40B4-BE49-F238E27FC236}">
              <a16:creationId xmlns="" xmlns:a16="http://schemas.microsoft.com/office/drawing/2014/main" id="{99D62B44-DDE8-4F34-AB47-2B6BE93914B5}"/>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5"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6" name="AutoShape 2"/>
        <xdr:cNvSpPr>
          <a:spLocks noChangeArrowheads="1"/>
        </xdr:cNvSpPr>
      </xdr:nvSpPr>
      <xdr:spPr bwMode="auto">
        <a:xfrm>
          <a:off x="0" y="0"/>
          <a:ext cx="11029950" cy="715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2"/>
        <xdr:cNvSpPr>
          <a:spLocks noChangeArrowheads="1"/>
        </xdr:cNvSpPr>
      </xdr:nvSpPr>
      <xdr:spPr bwMode="auto">
        <a:xfrm>
          <a:off x="0" y="0"/>
          <a:ext cx="11029950" cy="715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RIOSS.INPEC/Documents/Plan%20de%20Acci&#243;n/2017/nacional/Modificaciones/3er%20Tri/solicitud_modificaci&#243;n%20Escuel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45"/>
  <sheetViews>
    <sheetView workbookViewId="0">
      <selection activeCell="A6" sqref="A6"/>
    </sheetView>
  </sheetViews>
  <sheetFormatPr baseColWidth="10" defaultRowHeight="15"/>
  <cols>
    <col min="1" max="1" width="12.140625" style="1" customWidth="1"/>
    <col min="2" max="2" width="71.140625" style="1" customWidth="1"/>
    <col min="3" max="6" width="11" style="1" customWidth="1"/>
    <col min="7" max="7" width="63.85546875" style="1" customWidth="1"/>
    <col min="8" max="8" width="25" style="1" customWidth="1"/>
    <col min="9" max="9" width="31.28515625" style="1" customWidth="1"/>
    <col min="10" max="10" width="25" style="1" customWidth="1"/>
    <col min="11" max="16384" width="11.42578125" style="1"/>
  </cols>
  <sheetData>
    <row r="3" spans="1:10" ht="15.75" thickBot="1"/>
    <row r="4" spans="1:10" s="13" customFormat="1" ht="32.25" thickBot="1">
      <c r="A4" s="11" t="s">
        <v>748</v>
      </c>
      <c r="B4" s="12" t="s">
        <v>749</v>
      </c>
      <c r="C4" s="12" t="s">
        <v>752</v>
      </c>
      <c r="D4" s="12" t="s">
        <v>824</v>
      </c>
      <c r="E4" s="12" t="s">
        <v>825</v>
      </c>
      <c r="F4" s="12" t="s">
        <v>826</v>
      </c>
      <c r="G4" s="12" t="s">
        <v>858</v>
      </c>
      <c r="H4" s="12" t="s">
        <v>859</v>
      </c>
      <c r="I4" s="12" t="s">
        <v>882</v>
      </c>
      <c r="J4" s="12" t="s">
        <v>883</v>
      </c>
    </row>
    <row r="5" spans="1:10" ht="45">
      <c r="A5" s="8" t="s">
        <v>28</v>
      </c>
      <c r="B5" s="9" t="s">
        <v>30</v>
      </c>
      <c r="C5" s="9" t="s">
        <v>32</v>
      </c>
      <c r="D5" s="9">
        <v>6</v>
      </c>
      <c r="E5" s="9">
        <v>6</v>
      </c>
      <c r="F5" s="14">
        <f>+E5/D5</f>
        <v>1</v>
      </c>
      <c r="G5" s="14" t="s">
        <v>832</v>
      </c>
      <c r="H5" s="14" t="str">
        <f>VLOOKUP(A5,'BATERIA DE INDICADORES'!$L$4:$AC$246,18,0)</f>
        <v>DIRECCIÓN DE ATENCIÓN Y TRATAMIENTO</v>
      </c>
      <c r="I5" s="14" t="s">
        <v>26</v>
      </c>
      <c r="J5" s="14" t="s">
        <v>29</v>
      </c>
    </row>
    <row r="6" spans="1:10" ht="75">
      <c r="A6" s="4" t="s">
        <v>209</v>
      </c>
      <c r="B6" s="2" t="s">
        <v>211</v>
      </c>
      <c r="C6" s="2" t="s">
        <v>45</v>
      </c>
      <c r="D6" s="3">
        <v>0.25</v>
      </c>
      <c r="E6" s="15">
        <v>0.35</v>
      </c>
      <c r="F6" s="14">
        <f t="shared" ref="F6:F45" si="0">+E6/D6</f>
        <v>1.4</v>
      </c>
      <c r="G6" s="3" t="s">
        <v>837</v>
      </c>
      <c r="H6" s="3"/>
      <c r="I6" s="3" t="s">
        <v>140</v>
      </c>
      <c r="J6" s="3" t="s">
        <v>210</v>
      </c>
    </row>
    <row r="7" spans="1:10" ht="75">
      <c r="A7" s="4" t="s">
        <v>216</v>
      </c>
      <c r="B7" s="2" t="s">
        <v>218</v>
      </c>
      <c r="C7" s="2" t="s">
        <v>45</v>
      </c>
      <c r="D7" s="3">
        <v>0</v>
      </c>
      <c r="E7" s="2"/>
      <c r="F7" s="14"/>
      <c r="G7" s="22" t="s">
        <v>831</v>
      </c>
      <c r="H7" s="3"/>
      <c r="I7" s="3" t="s">
        <v>140</v>
      </c>
      <c r="J7" s="3" t="s">
        <v>217</v>
      </c>
    </row>
    <row r="8" spans="1:10" ht="45">
      <c r="A8" s="4" t="s">
        <v>234</v>
      </c>
      <c r="B8" s="2" t="s">
        <v>236</v>
      </c>
      <c r="C8" s="2" t="s">
        <v>45</v>
      </c>
      <c r="D8" s="3">
        <v>0</v>
      </c>
      <c r="E8" s="2"/>
      <c r="F8" s="14"/>
      <c r="G8" s="3" t="s">
        <v>845</v>
      </c>
      <c r="H8" s="3" t="str">
        <f>VLOOKUP(A8,'BATERIA DE INDICADORES'!$L$4:$AC$246,18,0)</f>
        <v xml:space="preserve">SUBDIRECCIÓN DE SEGURIDAD Y VIGILANCIA </v>
      </c>
      <c r="I8" s="3" t="s">
        <v>232</v>
      </c>
      <c r="J8" s="3" t="s">
        <v>235</v>
      </c>
    </row>
    <row r="9" spans="1:10" ht="75">
      <c r="A9" s="4" t="s">
        <v>238</v>
      </c>
      <c r="B9" s="2" t="s">
        <v>239</v>
      </c>
      <c r="C9" s="2" t="s">
        <v>45</v>
      </c>
      <c r="D9" s="19">
        <v>0.187</v>
      </c>
      <c r="E9" s="18">
        <v>0.17399999999999999</v>
      </c>
      <c r="F9" s="14">
        <f t="shared" si="0"/>
        <v>0.93048128342245984</v>
      </c>
      <c r="G9" s="23" t="s">
        <v>860</v>
      </c>
      <c r="H9" s="20" t="str">
        <f>VLOOKUP(A9,'BATERIA DE INDICADORES'!$L$4:$AC$246,18,0)</f>
        <v xml:space="preserve">SUBDIRECCIÓN DE SEGURIDAD Y VIGILANCIA </v>
      </c>
      <c r="I9" s="20" t="s">
        <v>232</v>
      </c>
      <c r="J9" s="20" t="s">
        <v>235</v>
      </c>
    </row>
    <row r="10" spans="1:10" ht="105">
      <c r="A10" s="4" t="s">
        <v>273</v>
      </c>
      <c r="B10" s="10" t="s">
        <v>861</v>
      </c>
      <c r="C10" s="2" t="s">
        <v>32</v>
      </c>
      <c r="D10" s="2">
        <v>3329</v>
      </c>
      <c r="E10" s="2">
        <v>3329</v>
      </c>
      <c r="F10" s="14">
        <f t="shared" si="0"/>
        <v>1</v>
      </c>
      <c r="G10" s="24" t="s">
        <v>862</v>
      </c>
      <c r="H10" s="3" t="str">
        <f>VLOOKUP(A10,'BATERIA DE INDICADORES'!$L$4:$AC$246,18,0)</f>
        <v xml:space="preserve">SUBDIRECCIÓN DE SEGURIDAD Y VIGILANCIA </v>
      </c>
      <c r="I10" s="3" t="s">
        <v>232</v>
      </c>
      <c r="J10" s="3" t="s">
        <v>274</v>
      </c>
    </row>
    <row r="11" spans="1:10" ht="45">
      <c r="A11" s="4" t="s">
        <v>303</v>
      </c>
      <c r="B11" s="2" t="s">
        <v>305</v>
      </c>
      <c r="C11" s="2" t="s">
        <v>32</v>
      </c>
      <c r="D11" s="2">
        <v>0</v>
      </c>
      <c r="E11" s="2"/>
      <c r="F11" s="14"/>
      <c r="G11" s="2" t="s">
        <v>839</v>
      </c>
      <c r="H11" s="2" t="str">
        <f>VLOOKUP(A11,'BATERIA DE INDICADORES'!$L$4:$AC$246,18,0)</f>
        <v xml:space="preserve">DIRECCIÓN ESCUELA DE FORMACIÓN  </v>
      </c>
      <c r="I11" s="2" t="s">
        <v>232</v>
      </c>
      <c r="J11" s="2" t="s">
        <v>274</v>
      </c>
    </row>
    <row r="12" spans="1:10" ht="120">
      <c r="A12" s="4" t="s">
        <v>654</v>
      </c>
      <c r="B12" s="10" t="s">
        <v>847</v>
      </c>
      <c r="C12" s="2" t="s">
        <v>45</v>
      </c>
      <c r="D12" s="3">
        <v>1</v>
      </c>
      <c r="E12" s="15">
        <v>0.94</v>
      </c>
      <c r="F12" s="14">
        <f t="shared" si="0"/>
        <v>0.94</v>
      </c>
      <c r="G12" s="24" t="s">
        <v>863</v>
      </c>
      <c r="H12" s="3" t="str">
        <f>VLOOKUP(A12,'BATERIA DE INDICADORES'!$L$4:$AC$246,18,0)</f>
        <v xml:space="preserve">OFICINA DE SISTEMAS DE INFORMACIÓN </v>
      </c>
      <c r="I12" s="3" t="s">
        <v>648</v>
      </c>
      <c r="J12" s="3" t="s">
        <v>651</v>
      </c>
    </row>
    <row r="13" spans="1:10" ht="90">
      <c r="A13" s="4" t="s">
        <v>339</v>
      </c>
      <c r="B13" s="2" t="s">
        <v>341</v>
      </c>
      <c r="C13" s="2" t="s">
        <v>45</v>
      </c>
      <c r="D13" s="3">
        <v>1</v>
      </c>
      <c r="E13" s="2"/>
      <c r="F13" s="14">
        <f t="shared" si="0"/>
        <v>0</v>
      </c>
      <c r="G13" s="24" t="s">
        <v>864</v>
      </c>
      <c r="H13" s="3" t="str">
        <f>VLOOKUP(A13,'BATERIA DE INDICADORES'!$L$4:$AC$246,18,0)</f>
        <v xml:space="preserve">DIRECCIÓN ESCUELA DE FORMACIÓN  </v>
      </c>
      <c r="I13" s="3" t="s">
        <v>300</v>
      </c>
      <c r="J13" s="3" t="s">
        <v>340</v>
      </c>
    </row>
    <row r="14" spans="1:10" ht="90">
      <c r="A14" s="4" t="s">
        <v>347</v>
      </c>
      <c r="B14" s="2" t="s">
        <v>349</v>
      </c>
      <c r="C14" s="2" t="s">
        <v>45</v>
      </c>
      <c r="D14" s="3">
        <v>1</v>
      </c>
      <c r="E14" s="15">
        <v>1</v>
      </c>
      <c r="F14" s="14">
        <f t="shared" si="0"/>
        <v>1</v>
      </c>
      <c r="G14" s="3" t="s">
        <v>840</v>
      </c>
      <c r="H14" s="3" t="str">
        <f>VLOOKUP(A14,'BATERIA DE INDICADORES'!$L$4:$AC$246,18,0)</f>
        <v xml:space="preserve">DIRECCIÓN ESCUELA DE FORMACIÓN  </v>
      </c>
      <c r="I14" s="3" t="s">
        <v>300</v>
      </c>
      <c r="J14" s="3" t="s">
        <v>348</v>
      </c>
    </row>
    <row r="15" spans="1:10" ht="90">
      <c r="A15" s="4" t="s">
        <v>359</v>
      </c>
      <c r="B15" s="2" t="s">
        <v>361</v>
      </c>
      <c r="C15" s="2" t="s">
        <v>45</v>
      </c>
      <c r="D15" s="3">
        <v>1</v>
      </c>
      <c r="E15" s="15">
        <v>0.59</v>
      </c>
      <c r="F15" s="14">
        <f t="shared" si="0"/>
        <v>0.59</v>
      </c>
      <c r="G15" s="24" t="s">
        <v>865</v>
      </c>
      <c r="H15" s="3" t="str">
        <f>VLOOKUP(A15,'BATERIA DE INDICADORES'!$L$4:$AC$246,18,0)</f>
        <v>SUBDIRECCIÓN DE TALENTO HUMANO</v>
      </c>
      <c r="I15" s="3" t="s">
        <v>356</v>
      </c>
      <c r="J15" s="3" t="s">
        <v>360</v>
      </c>
    </row>
    <row r="16" spans="1:10" ht="60">
      <c r="A16" s="4" t="s">
        <v>42</v>
      </c>
      <c r="B16" s="10" t="s">
        <v>828</v>
      </c>
      <c r="C16" s="2" t="s">
        <v>45</v>
      </c>
      <c r="D16" s="3">
        <v>0.98</v>
      </c>
      <c r="E16" s="15">
        <v>0.99</v>
      </c>
      <c r="F16" s="14">
        <f t="shared" si="0"/>
        <v>1.010204081632653</v>
      </c>
      <c r="G16" s="3" t="s">
        <v>833</v>
      </c>
      <c r="H16" s="3" t="str">
        <f>VLOOKUP(A16,'BATERIA DE INDICADORES'!$L$4:$AC$246,18,0)</f>
        <v>DIRECCIÓN DE ATENCIÓN Y TRATAMIENTO</v>
      </c>
      <c r="I16" s="3" t="s">
        <v>26</v>
      </c>
      <c r="J16" s="3" t="s">
        <v>43</v>
      </c>
    </row>
    <row r="17" spans="1:10" ht="90">
      <c r="A17" s="4" t="s">
        <v>365</v>
      </c>
      <c r="B17" s="2" t="s">
        <v>367</v>
      </c>
      <c r="C17" s="2" t="s">
        <v>45</v>
      </c>
      <c r="D17" s="3">
        <v>0.03</v>
      </c>
      <c r="E17" s="3">
        <v>0.03</v>
      </c>
      <c r="F17" s="14">
        <f t="shared" si="0"/>
        <v>1</v>
      </c>
      <c r="G17" s="24" t="s">
        <v>866</v>
      </c>
      <c r="H17" s="3" t="str">
        <f>VLOOKUP(A17,'BATERIA DE INDICADORES'!$L$4:$AC$246,18,0)</f>
        <v>SUBDIRECCIÓN DE TALENTO HUMANO</v>
      </c>
      <c r="I17" s="3" t="s">
        <v>356</v>
      </c>
      <c r="J17" s="3" t="s">
        <v>366</v>
      </c>
    </row>
    <row r="18" spans="1:10" ht="90">
      <c r="A18" s="4" t="s">
        <v>383</v>
      </c>
      <c r="B18" s="2" t="s">
        <v>385</v>
      </c>
      <c r="C18" s="2" t="s">
        <v>45</v>
      </c>
      <c r="D18" s="3">
        <v>0.3</v>
      </c>
      <c r="E18" s="15">
        <v>0.3</v>
      </c>
      <c r="F18" s="14">
        <f t="shared" si="0"/>
        <v>1</v>
      </c>
      <c r="G18" s="24" t="s">
        <v>867</v>
      </c>
      <c r="H18" s="3" t="str">
        <f>VLOOKUP(A18,'BATERIA DE INDICADORES'!$L$4:$AC$246,18,0)</f>
        <v>SUBDIRECCIÓN DE TALENTO HUMANO</v>
      </c>
      <c r="I18" s="3" t="s">
        <v>356</v>
      </c>
      <c r="J18" s="3" t="s">
        <v>384</v>
      </c>
    </row>
    <row r="19" spans="1:10" ht="90">
      <c r="A19" s="4" t="s">
        <v>407</v>
      </c>
      <c r="B19" s="2" t="s">
        <v>409</v>
      </c>
      <c r="C19" s="2" t="s">
        <v>45</v>
      </c>
      <c r="D19" s="3">
        <v>0.66</v>
      </c>
      <c r="E19" s="3">
        <v>0.66</v>
      </c>
      <c r="F19" s="14">
        <f t="shared" si="0"/>
        <v>1</v>
      </c>
      <c r="G19" s="24" t="s">
        <v>868</v>
      </c>
      <c r="H19" s="3" t="str">
        <f>VLOOKUP(A19,'BATERIA DE INDICADORES'!$L$4:$AC$246,18,0)</f>
        <v>SUBDIRECCIÓN DE TALENTO HUMANO</v>
      </c>
      <c r="I19" s="3" t="s">
        <v>356</v>
      </c>
      <c r="J19" s="3" t="s">
        <v>408</v>
      </c>
    </row>
    <row r="20" spans="1:10" ht="120">
      <c r="A20" s="4" t="s">
        <v>429</v>
      </c>
      <c r="B20" s="2" t="s">
        <v>431</v>
      </c>
      <c r="C20" s="2" t="s">
        <v>45</v>
      </c>
      <c r="D20" s="3">
        <v>0.92</v>
      </c>
      <c r="E20" s="2"/>
      <c r="F20" s="14">
        <f t="shared" si="0"/>
        <v>0</v>
      </c>
      <c r="G20" s="3" t="s">
        <v>857</v>
      </c>
      <c r="H20" s="3" t="str">
        <f>VLOOKUP(A20,'BATERIA DE INDICADORES'!$L$4:$AC$246,18,0)</f>
        <v>OFICINA ASESORA DE PLANEACIÓN</v>
      </c>
      <c r="I20" s="3" t="s">
        <v>426</v>
      </c>
      <c r="J20" s="3" t="s">
        <v>430</v>
      </c>
    </row>
    <row r="21" spans="1:10" ht="120">
      <c r="A21" s="4" t="s">
        <v>447</v>
      </c>
      <c r="B21" s="2" t="s">
        <v>449</v>
      </c>
      <c r="C21" s="2" t="s">
        <v>45</v>
      </c>
      <c r="D21" s="3">
        <v>0.6</v>
      </c>
      <c r="E21" s="18"/>
      <c r="F21" s="14">
        <f t="shared" si="0"/>
        <v>0</v>
      </c>
      <c r="G21" s="3" t="s">
        <v>857</v>
      </c>
      <c r="H21" s="3" t="str">
        <f>VLOOKUP(A21,'BATERIA DE INDICADORES'!$L$4:$AC$246,18,0)</f>
        <v>OFICINA ASESORA DE PLANEACIÓN</v>
      </c>
      <c r="I21" s="3" t="s">
        <v>426</v>
      </c>
      <c r="J21" s="3" t="s">
        <v>448</v>
      </c>
    </row>
    <row r="22" spans="1:10" ht="120">
      <c r="A22" s="4" t="s">
        <v>495</v>
      </c>
      <c r="B22" s="2" t="s">
        <v>497</v>
      </c>
      <c r="C22" s="2" t="s">
        <v>45</v>
      </c>
      <c r="D22" s="3">
        <v>0.2</v>
      </c>
      <c r="E22" s="18">
        <v>0.17499999999999999</v>
      </c>
      <c r="F22" s="14">
        <f t="shared" si="0"/>
        <v>0.87499999999999989</v>
      </c>
      <c r="G22" s="24" t="s">
        <v>869</v>
      </c>
      <c r="H22" s="3" t="str">
        <f>VLOOKUP(A22,'BATERIA DE INDICADORES'!$L$4:$AC$246,18,0)</f>
        <v>OFICINA ASESORA DE PLANEACIÓN</v>
      </c>
      <c r="I22" s="3" t="s">
        <v>426</v>
      </c>
      <c r="J22" s="3" t="s">
        <v>496</v>
      </c>
    </row>
    <row r="23" spans="1:10" ht="120">
      <c r="A23" s="4" t="s">
        <v>529</v>
      </c>
      <c r="B23" s="2" t="s">
        <v>531</v>
      </c>
      <c r="C23" s="2" t="s">
        <v>45</v>
      </c>
      <c r="D23" s="3">
        <v>0.94</v>
      </c>
      <c r="E23" s="18">
        <v>0.95599999999999996</v>
      </c>
      <c r="F23" s="14">
        <f t="shared" si="0"/>
        <v>1.0170212765957447</v>
      </c>
      <c r="G23" s="3" t="s">
        <v>856</v>
      </c>
      <c r="H23" s="3" t="str">
        <f>VLOOKUP(A23,'BATERIA DE INDICADORES'!$L$4:$AC$246,18,0)</f>
        <v>OFICINA ASESORA DE PLANEACIÓN</v>
      </c>
      <c r="I23" s="3" t="s">
        <v>426</v>
      </c>
      <c r="J23" s="3" t="s">
        <v>530</v>
      </c>
    </row>
    <row r="24" spans="1:10" ht="120">
      <c r="A24" s="4" t="s">
        <v>532</v>
      </c>
      <c r="B24" s="2" t="s">
        <v>533</v>
      </c>
      <c r="C24" s="2" t="s">
        <v>45</v>
      </c>
      <c r="D24" s="3">
        <v>0.9</v>
      </c>
      <c r="E24" s="15">
        <v>0.98</v>
      </c>
      <c r="F24" s="14">
        <f t="shared" si="0"/>
        <v>1.0888888888888888</v>
      </c>
      <c r="G24" s="3" t="s">
        <v>846</v>
      </c>
      <c r="H24" s="3" t="str">
        <f>VLOOKUP(A24,'BATERIA DE INDICADORES'!$L$4:$AC$246,18,0)</f>
        <v>DIRECCIÓN DE GESTIÓN CORPORATIVA</v>
      </c>
      <c r="I24" s="3" t="s">
        <v>426</v>
      </c>
      <c r="J24" s="3" t="s">
        <v>530</v>
      </c>
    </row>
    <row r="25" spans="1:10" ht="90">
      <c r="A25" s="4" t="s">
        <v>553</v>
      </c>
      <c r="B25" s="10" t="s">
        <v>853</v>
      </c>
      <c r="C25" s="2" t="s">
        <v>45</v>
      </c>
      <c r="D25" s="3">
        <v>0.23</v>
      </c>
      <c r="E25" s="18">
        <v>0.23100000000000001</v>
      </c>
      <c r="F25" s="14">
        <f t="shared" si="0"/>
        <v>1.0043478260869565</v>
      </c>
      <c r="G25" s="24" t="s">
        <v>870</v>
      </c>
      <c r="H25" s="3" t="str">
        <f>VLOOKUP(A25,'BATERIA DE INDICADORES'!$L$4:$AC$246,18,0)</f>
        <v>OFICINA ASESORA JURIDICA</v>
      </c>
      <c r="I25" s="3" t="s">
        <v>550</v>
      </c>
      <c r="J25" s="3" t="s">
        <v>554</v>
      </c>
    </row>
    <row r="26" spans="1:10" ht="45">
      <c r="A26" s="4" t="s">
        <v>86</v>
      </c>
      <c r="B26" s="10" t="s">
        <v>827</v>
      </c>
      <c r="C26" s="2" t="s">
        <v>45</v>
      </c>
      <c r="D26" s="3">
        <v>0.65</v>
      </c>
      <c r="E26" s="15">
        <v>0.52</v>
      </c>
      <c r="F26" s="14">
        <f t="shared" si="0"/>
        <v>0.8</v>
      </c>
      <c r="G26" s="3" t="s">
        <v>834</v>
      </c>
      <c r="H26" s="3" t="str">
        <f>VLOOKUP(A26,'BATERIA DE INDICADORES'!$L$4:$AC$246,18,0)</f>
        <v>DIRECCIÓN DE ATENCIÓN Y TRATAMIENTO</v>
      </c>
      <c r="I26" s="3" t="s">
        <v>26</v>
      </c>
      <c r="J26" s="3" t="s">
        <v>87</v>
      </c>
    </row>
    <row r="27" spans="1:10" ht="90">
      <c r="A27" s="4" t="s">
        <v>556</v>
      </c>
      <c r="B27" s="10" t="s">
        <v>854</v>
      </c>
      <c r="C27" s="2" t="s">
        <v>45</v>
      </c>
      <c r="D27" s="3">
        <v>0.9</v>
      </c>
      <c r="E27" s="18">
        <v>0.86309999999999998</v>
      </c>
      <c r="F27" s="14">
        <f t="shared" si="0"/>
        <v>0.95899999999999996</v>
      </c>
      <c r="G27" s="24" t="s">
        <v>871</v>
      </c>
      <c r="H27" s="3" t="str">
        <f>VLOOKUP(A27,'BATERIA DE INDICADORES'!$L$4:$AC$246,18,0)</f>
        <v>OFICINA ASESORA JURIDICA</v>
      </c>
      <c r="I27" s="3" t="s">
        <v>550</v>
      </c>
      <c r="J27" s="3" t="s">
        <v>554</v>
      </c>
    </row>
    <row r="28" spans="1:10" ht="165">
      <c r="A28" s="4" t="s">
        <v>606</v>
      </c>
      <c r="B28" s="2" t="s">
        <v>607</v>
      </c>
      <c r="C28" s="2" t="s">
        <v>32</v>
      </c>
      <c r="D28" s="2">
        <v>10</v>
      </c>
      <c r="E28" s="2">
        <v>10</v>
      </c>
      <c r="F28" s="14">
        <f t="shared" si="0"/>
        <v>1</v>
      </c>
      <c r="G28" s="24" t="s">
        <v>844</v>
      </c>
      <c r="H28" s="3" t="str">
        <f>VLOOKUP(A28,'BATERIA DE INDICADORES'!$L$4:$AC$246,18,0)</f>
        <v>GRUPO DE DERECHOS HUMANOS</v>
      </c>
      <c r="I28" s="3" t="s">
        <v>604</v>
      </c>
      <c r="J28" s="3" t="s">
        <v>597</v>
      </c>
    </row>
    <row r="29" spans="1:10" ht="195">
      <c r="A29" s="4" t="s">
        <v>618</v>
      </c>
      <c r="B29" s="2" t="s">
        <v>620</v>
      </c>
      <c r="C29" s="2" t="s">
        <v>32</v>
      </c>
      <c r="D29" s="2">
        <v>16</v>
      </c>
      <c r="E29" s="2">
        <v>16</v>
      </c>
      <c r="F29" s="14">
        <f t="shared" si="0"/>
        <v>1</v>
      </c>
      <c r="G29" s="3" t="s">
        <v>843</v>
      </c>
      <c r="H29" s="3" t="str">
        <f>VLOOKUP(A29,'BATERIA DE INDICADORES'!$L$4:$AC$246,18,0)</f>
        <v>GRUPO DE DERECHOS HUMANOS</v>
      </c>
      <c r="I29" s="3" t="s">
        <v>604</v>
      </c>
      <c r="J29" s="3" t="s">
        <v>619</v>
      </c>
    </row>
    <row r="30" spans="1:10" ht="105">
      <c r="A30" s="4" t="s">
        <v>652</v>
      </c>
      <c r="B30" s="2" t="s">
        <v>653</v>
      </c>
      <c r="C30" s="2" t="s">
        <v>45</v>
      </c>
      <c r="D30" s="19">
        <v>0.11764705882352941</v>
      </c>
      <c r="E30" s="21">
        <v>0.1176</v>
      </c>
      <c r="F30" s="14">
        <f t="shared" si="0"/>
        <v>0.99959999999999993</v>
      </c>
      <c r="G30" s="24" t="s">
        <v>872</v>
      </c>
      <c r="H30" s="3" t="str">
        <f>VLOOKUP(A30,'BATERIA DE INDICADORES'!$L$4:$AC$246,18,0)</f>
        <v xml:space="preserve">OFICINA DE SISTEMAS DE INFORMACIÓN </v>
      </c>
      <c r="I30" s="3" t="s">
        <v>648</v>
      </c>
      <c r="J30" s="3" t="s">
        <v>651</v>
      </c>
    </row>
    <row r="31" spans="1:10" ht="210">
      <c r="A31" s="4" t="s">
        <v>650</v>
      </c>
      <c r="B31" s="10" t="s">
        <v>873</v>
      </c>
      <c r="C31" s="2" t="s">
        <v>45</v>
      </c>
      <c r="D31" s="3">
        <v>0.4</v>
      </c>
      <c r="E31" s="15">
        <v>0.8</v>
      </c>
      <c r="F31" s="14">
        <f t="shared" si="0"/>
        <v>2</v>
      </c>
      <c r="G31" s="24" t="s">
        <v>874</v>
      </c>
      <c r="H31" s="3" t="str">
        <f>VLOOKUP(A31,'BATERIA DE INDICADORES'!$L$4:$AC$246,18,0)</f>
        <v xml:space="preserve">OFICINA DE SISTEMAS DE INFORMACIÓN </v>
      </c>
      <c r="I31" s="3" t="s">
        <v>648</v>
      </c>
      <c r="J31" s="3" t="s">
        <v>651</v>
      </c>
    </row>
    <row r="32" spans="1:10" ht="105">
      <c r="A32" s="4" t="s">
        <v>725</v>
      </c>
      <c r="B32" s="10" t="s">
        <v>848</v>
      </c>
      <c r="C32" s="2" t="s">
        <v>45</v>
      </c>
      <c r="D32" s="3">
        <v>1</v>
      </c>
      <c r="E32" s="15">
        <v>1</v>
      </c>
      <c r="F32" s="14">
        <f t="shared" si="0"/>
        <v>1</v>
      </c>
      <c r="G32" s="3" t="s">
        <v>849</v>
      </c>
      <c r="H32" s="3" t="str">
        <f>VLOOKUP(A32,'BATERIA DE INDICADORES'!$L$4:$AC$246,18,0)</f>
        <v xml:space="preserve">OFICINA DE SISTEMAS DE INFORMACIÓN </v>
      </c>
      <c r="I32" s="3" t="s">
        <v>648</v>
      </c>
      <c r="J32" s="3" t="s">
        <v>723</v>
      </c>
    </row>
    <row r="33" spans="1:10" ht="105">
      <c r="A33" s="4" t="s">
        <v>726</v>
      </c>
      <c r="B33" s="10" t="s">
        <v>875</v>
      </c>
      <c r="C33" s="2" t="s">
        <v>45</v>
      </c>
      <c r="D33" s="3">
        <v>1</v>
      </c>
      <c r="E33" s="2"/>
      <c r="F33" s="14">
        <f t="shared" si="0"/>
        <v>0</v>
      </c>
      <c r="G33" s="24" t="s">
        <v>876</v>
      </c>
      <c r="H33" s="3" t="e">
        <f>VLOOKUP(A33,'BATERIA DE INDICADORES'!$L$4:$AC$246,18,0)</f>
        <v>#N/A</v>
      </c>
      <c r="I33" s="3" t="s">
        <v>648</v>
      </c>
      <c r="J33" s="3" t="s">
        <v>723</v>
      </c>
    </row>
    <row r="34" spans="1:10" ht="105">
      <c r="A34" s="4" t="s">
        <v>687</v>
      </c>
      <c r="B34" s="2" t="s">
        <v>689</v>
      </c>
      <c r="C34" s="2" t="s">
        <v>45</v>
      </c>
      <c r="D34" s="3">
        <v>0.25</v>
      </c>
      <c r="E34" s="2"/>
      <c r="F34" s="14">
        <f t="shared" si="0"/>
        <v>0</v>
      </c>
      <c r="G34" s="3" t="s">
        <v>855</v>
      </c>
      <c r="H34" s="3" t="str">
        <f>VLOOKUP(A34,'BATERIA DE INDICADORES'!$L$4:$AC$246,18,0)</f>
        <v>OFICINA ASESORA DE COMUNICACIONES</v>
      </c>
      <c r="I34" s="3" t="s">
        <v>648</v>
      </c>
      <c r="J34" s="3" t="s">
        <v>688</v>
      </c>
    </row>
    <row r="35" spans="1:10" ht="105">
      <c r="A35" s="4" t="s">
        <v>722</v>
      </c>
      <c r="B35" s="2" t="s">
        <v>724</v>
      </c>
      <c r="C35" s="2" t="s">
        <v>45</v>
      </c>
      <c r="D35" s="3">
        <v>0.5</v>
      </c>
      <c r="E35" s="2"/>
      <c r="F35" s="14">
        <f t="shared" si="0"/>
        <v>0</v>
      </c>
      <c r="G35" s="3" t="s">
        <v>850</v>
      </c>
      <c r="H35" s="3" t="str">
        <f>VLOOKUP(A35,'BATERIA DE INDICADORES'!$L$4:$AC$246,18,0)</f>
        <v xml:space="preserve">OFICINA DE SISTEMAS DE INFORMACIÓN </v>
      </c>
      <c r="I35" s="3" t="s">
        <v>648</v>
      </c>
      <c r="J35" s="3" t="s">
        <v>723</v>
      </c>
    </row>
    <row r="36" spans="1:10" ht="105">
      <c r="A36" s="4" t="s">
        <v>306</v>
      </c>
      <c r="B36" s="2" t="s">
        <v>307</v>
      </c>
      <c r="C36" s="2" t="s">
        <v>32</v>
      </c>
      <c r="D36" s="2">
        <v>2</v>
      </c>
      <c r="E36" s="2">
        <v>2</v>
      </c>
      <c r="F36" s="14">
        <f t="shared" si="0"/>
        <v>1</v>
      </c>
      <c r="G36" s="3" t="s">
        <v>841</v>
      </c>
      <c r="H36" s="3" t="str">
        <f>VLOOKUP(A36,'BATERIA DE INDICADORES'!$L$4:$AC$246,18,0)</f>
        <v xml:space="preserve">DIRECCIÓN ESCUELA DE FORMACIÓN  </v>
      </c>
      <c r="I36" s="3" t="s">
        <v>300</v>
      </c>
      <c r="J36" s="3" t="s">
        <v>304</v>
      </c>
    </row>
    <row r="37" spans="1:10" ht="75">
      <c r="A37" s="4" t="s">
        <v>111</v>
      </c>
      <c r="B37" s="2" t="s">
        <v>113</v>
      </c>
      <c r="C37" s="2" t="s">
        <v>45</v>
      </c>
      <c r="D37" s="3">
        <v>1</v>
      </c>
      <c r="E37" s="15">
        <v>1</v>
      </c>
      <c r="F37" s="14">
        <f t="shared" si="0"/>
        <v>1</v>
      </c>
      <c r="G37" s="24" t="s">
        <v>877</v>
      </c>
      <c r="H37" s="3" t="str">
        <f>VLOOKUP(A37,'BATERIA DE INDICADORES'!$L$4:$AC$246,18,0)</f>
        <v>GRUPO DE APOYO ESPIRITUAL</v>
      </c>
      <c r="I37" s="3" t="s">
        <v>26</v>
      </c>
      <c r="J37" s="3" t="s">
        <v>112</v>
      </c>
    </row>
    <row r="38" spans="1:10" ht="165">
      <c r="A38" s="4" t="s">
        <v>628</v>
      </c>
      <c r="B38" s="2" t="s">
        <v>630</v>
      </c>
      <c r="C38" s="2" t="s">
        <v>32</v>
      </c>
      <c r="D38" s="2">
        <v>15</v>
      </c>
      <c r="E38" s="2">
        <v>15</v>
      </c>
      <c r="F38" s="14">
        <f t="shared" si="0"/>
        <v>1</v>
      </c>
      <c r="G38" s="24" t="s">
        <v>878</v>
      </c>
      <c r="H38" s="3" t="str">
        <f>VLOOKUP(A38,'BATERIA DE INDICADORES'!$L$4:$AC$246,18,0)</f>
        <v>GRUPO DE DERECHOS HUMANOS</v>
      </c>
      <c r="I38" s="3" t="s">
        <v>604</v>
      </c>
      <c r="J38" s="3" t="s">
        <v>629</v>
      </c>
    </row>
    <row r="39" spans="1:10" ht="90">
      <c r="A39" s="4" t="s">
        <v>308</v>
      </c>
      <c r="B39" s="2" t="s">
        <v>309</v>
      </c>
      <c r="C39" s="2" t="s">
        <v>45</v>
      </c>
      <c r="D39" s="3">
        <v>0</v>
      </c>
      <c r="E39" s="2"/>
      <c r="F39" s="14"/>
      <c r="G39" s="3" t="s">
        <v>842</v>
      </c>
      <c r="H39" s="3" t="str">
        <f>VLOOKUP(A39,'BATERIA DE INDICADORES'!$L$4:$AC$246,18,0)</f>
        <v>GRUPO DE RELACIONES PUBLICAS Y PROTOCOLO</v>
      </c>
      <c r="I39" s="3" t="s">
        <v>300</v>
      </c>
      <c r="J39" s="3" t="s">
        <v>304</v>
      </c>
    </row>
    <row r="40" spans="1:10" ht="75">
      <c r="A40" s="4" t="s">
        <v>146</v>
      </c>
      <c r="B40" s="10" t="s">
        <v>838</v>
      </c>
      <c r="C40" s="2" t="s">
        <v>45</v>
      </c>
      <c r="D40" s="3">
        <v>0.8</v>
      </c>
      <c r="E40" s="15">
        <v>0.76</v>
      </c>
      <c r="F40" s="14">
        <f t="shared" si="0"/>
        <v>0.95</v>
      </c>
      <c r="G40" s="3" t="s">
        <v>830</v>
      </c>
      <c r="H40" s="3" t="str">
        <f>VLOOKUP(A40,'BATERIA DE INDICADORES'!$L$4:$AC$246,18,0)</f>
        <v>DIRECCIÓN DE ATENCIÓN Y TRATAMIENTO</v>
      </c>
      <c r="I40" s="3" t="s">
        <v>140</v>
      </c>
      <c r="J40" s="3" t="s">
        <v>143</v>
      </c>
    </row>
    <row r="41" spans="1:10" ht="45">
      <c r="A41" s="4" t="s">
        <v>124</v>
      </c>
      <c r="B41" s="10" t="s">
        <v>851</v>
      </c>
      <c r="C41" s="2" t="s">
        <v>45</v>
      </c>
      <c r="D41" s="3">
        <v>0.95</v>
      </c>
      <c r="E41" s="18">
        <v>0.97070000000000001</v>
      </c>
      <c r="F41" s="14">
        <f t="shared" si="0"/>
        <v>1.0217894736842106</v>
      </c>
      <c r="G41" s="3" t="s">
        <v>852</v>
      </c>
      <c r="H41" s="3" t="str">
        <f>VLOOKUP(A41,'BATERIA DE INDICADORES'!$L$4:$AC$246,18,0)</f>
        <v>GRUPO DE ASUNTOS PENITENCIARIOS</v>
      </c>
      <c r="I41" s="3" t="s">
        <v>26</v>
      </c>
      <c r="J41" s="3" t="s">
        <v>125</v>
      </c>
    </row>
    <row r="42" spans="1:10" ht="75">
      <c r="A42" s="4" t="s">
        <v>142</v>
      </c>
      <c r="B42" s="10" t="s">
        <v>879</v>
      </c>
      <c r="C42" s="2" t="s">
        <v>32</v>
      </c>
      <c r="D42" s="2">
        <v>1390</v>
      </c>
      <c r="E42" s="2">
        <v>1390</v>
      </c>
      <c r="F42" s="14">
        <f t="shared" si="0"/>
        <v>1</v>
      </c>
      <c r="G42" s="3" t="s">
        <v>835</v>
      </c>
      <c r="H42" s="3" t="str">
        <f>VLOOKUP(A42,'BATERIA DE INDICADORES'!$L$4:$AC$246,18,0)</f>
        <v>DIRECCIÓN DE ATENCIÓN Y TRATAMIENTO</v>
      </c>
      <c r="I42" s="3" t="s">
        <v>140</v>
      </c>
      <c r="J42" s="3" t="s">
        <v>143</v>
      </c>
    </row>
    <row r="43" spans="1:10" ht="75">
      <c r="A43" s="4" t="s">
        <v>158</v>
      </c>
      <c r="B43" s="2" t="s">
        <v>160</v>
      </c>
      <c r="C43" s="2" t="s">
        <v>45</v>
      </c>
      <c r="D43" s="3">
        <v>0.32</v>
      </c>
      <c r="E43" s="18">
        <v>0.3417</v>
      </c>
      <c r="F43" s="14">
        <f t="shared" si="0"/>
        <v>1.0678125000000001</v>
      </c>
      <c r="G43" s="3" t="s">
        <v>836</v>
      </c>
      <c r="H43" s="3" t="str">
        <f>VLOOKUP(A43,'BATERIA DE INDICADORES'!$L$4:$AC$246,18,0)</f>
        <v>DIRECCIÓN DE ATENCIÓN Y TRATAMIENTO</v>
      </c>
      <c r="I43" s="3" t="s">
        <v>140</v>
      </c>
      <c r="J43" s="3" t="s">
        <v>159</v>
      </c>
    </row>
    <row r="44" spans="1:10" ht="75">
      <c r="A44" s="4" t="s">
        <v>162</v>
      </c>
      <c r="B44" s="2" t="s">
        <v>163</v>
      </c>
      <c r="C44" s="2" t="s">
        <v>45</v>
      </c>
      <c r="D44" s="3">
        <v>0.25</v>
      </c>
      <c r="E44" s="15">
        <v>0.52</v>
      </c>
      <c r="F44" s="14">
        <f t="shared" si="0"/>
        <v>2.08</v>
      </c>
      <c r="G44" s="24" t="s">
        <v>880</v>
      </c>
      <c r="H44" s="3" t="str">
        <f>VLOOKUP(A44,'BATERIA DE INDICADORES'!$L$4:$AC$246,18,0)</f>
        <v>DIRECCIÓN DE ATENCIÓN Y TRATAMIENTO</v>
      </c>
      <c r="I44" s="3" t="s">
        <v>140</v>
      </c>
      <c r="J44" s="3" t="s">
        <v>159</v>
      </c>
    </row>
    <row r="45" spans="1:10" ht="75.75" thickBot="1">
      <c r="A45" s="5" t="s">
        <v>185</v>
      </c>
      <c r="B45" s="16" t="s">
        <v>829</v>
      </c>
      <c r="C45" s="6" t="s">
        <v>45</v>
      </c>
      <c r="D45" s="7">
        <v>0.5</v>
      </c>
      <c r="E45" s="17">
        <v>0.57999999999999996</v>
      </c>
      <c r="F45" s="14">
        <f t="shared" si="0"/>
        <v>1.1599999999999999</v>
      </c>
      <c r="G45" s="25" t="s">
        <v>881</v>
      </c>
      <c r="H45" s="7" t="str">
        <f>VLOOKUP(A45,'BATERIA DE INDICADORES'!$L$4:$AC$246,18,0)</f>
        <v>DIRECCIÓN DE ATENCIÓN Y TRATAMIENTO</v>
      </c>
      <c r="I45" s="7" t="s">
        <v>140</v>
      </c>
      <c r="J45" s="7" t="s">
        <v>186</v>
      </c>
    </row>
  </sheetData>
  <autoFilter ref="A4:L45"/>
  <conditionalFormatting sqref="F5:F45">
    <cfRule type="cellIs" dxfId="55" priority="1" operator="between">
      <formula>0.899</formula>
      <formula>0.7</formula>
    </cfRule>
    <cfRule type="cellIs" dxfId="54" priority="2" operator="equal">
      <formula>0.9</formula>
    </cfRule>
    <cfRule type="cellIs" dxfId="53" priority="3" operator="greaterThan">
      <formula>0.9</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45"/>
  <sheetViews>
    <sheetView workbookViewId="0">
      <selection activeCell="A6" sqref="A6"/>
    </sheetView>
  </sheetViews>
  <sheetFormatPr baseColWidth="10" defaultRowHeight="15"/>
  <cols>
    <col min="1" max="1" width="25" style="1" customWidth="1"/>
    <col min="2" max="2" width="12.140625" style="1" hidden="1" customWidth="1"/>
    <col min="3" max="3" width="58.42578125" style="1" customWidth="1"/>
    <col min="4" max="5" width="8.7109375" style="1" customWidth="1"/>
    <col min="6" max="6" width="11" style="1" customWidth="1"/>
    <col min="7" max="7" width="82.28515625" style="1" customWidth="1"/>
    <col min="8" max="8" width="25" style="1" customWidth="1"/>
    <col min="9" max="16384" width="11.42578125" style="1"/>
  </cols>
  <sheetData>
    <row r="3" spans="1:8" ht="15.75" thickBot="1"/>
    <row r="4" spans="1:8" s="13" customFormat="1" ht="32.25" thickBot="1">
      <c r="A4" s="12" t="s">
        <v>883</v>
      </c>
      <c r="B4" s="11" t="s">
        <v>748</v>
      </c>
      <c r="C4" s="12" t="s">
        <v>749</v>
      </c>
      <c r="D4" s="12" t="s">
        <v>824</v>
      </c>
      <c r="E4" s="12" t="s">
        <v>825</v>
      </c>
      <c r="F4" s="12" t="s">
        <v>826</v>
      </c>
      <c r="G4" s="12" t="s">
        <v>858</v>
      </c>
      <c r="H4" s="12" t="s">
        <v>859</v>
      </c>
    </row>
    <row r="5" spans="1:8" ht="75">
      <c r="A5" s="28" t="s">
        <v>366</v>
      </c>
      <c r="B5" s="29" t="s">
        <v>365</v>
      </c>
      <c r="C5" s="30" t="s">
        <v>367</v>
      </c>
      <c r="D5" s="28">
        <v>0.03</v>
      </c>
      <c r="E5" s="28">
        <v>0.03</v>
      </c>
      <c r="F5" s="14">
        <f t="shared" ref="F5:F11" si="0">+E5/D5</f>
        <v>1</v>
      </c>
      <c r="G5" s="31" t="s">
        <v>866</v>
      </c>
      <c r="H5" s="28" t="str">
        <f>VLOOKUP(B5,'BATERIA DE INDICADORES'!$L$4:$AC$246,18,0)</f>
        <v>SUBDIRECCIÓN DE TALENTO HUMANO</v>
      </c>
    </row>
    <row r="6" spans="1:8" ht="45">
      <c r="A6" s="3" t="s">
        <v>29</v>
      </c>
      <c r="B6" s="4" t="s">
        <v>28</v>
      </c>
      <c r="C6" s="2" t="s">
        <v>30</v>
      </c>
      <c r="D6" s="2">
        <v>6</v>
      </c>
      <c r="E6" s="2">
        <v>6</v>
      </c>
      <c r="F6" s="14">
        <f t="shared" si="0"/>
        <v>1</v>
      </c>
      <c r="G6" s="3" t="s">
        <v>832</v>
      </c>
      <c r="H6" s="3" t="str">
        <f>VLOOKUP(B6,'BATERIA DE INDICADORES'!$L$4:$AC$246,18,0)</f>
        <v>DIRECCIÓN DE ATENCIÓN Y TRATAMIENTO</v>
      </c>
    </row>
    <row r="7" spans="1:8" ht="75">
      <c r="A7" s="32" t="s">
        <v>125</v>
      </c>
      <c r="B7" s="33" t="s">
        <v>124</v>
      </c>
      <c r="C7" s="34" t="s">
        <v>884</v>
      </c>
      <c r="D7" s="32">
        <v>0.95</v>
      </c>
      <c r="E7" s="35">
        <v>0.97070000000000001</v>
      </c>
      <c r="F7" s="14">
        <f t="shared" si="0"/>
        <v>1.0217894736842106</v>
      </c>
      <c r="G7" s="32" t="s">
        <v>852</v>
      </c>
      <c r="H7" s="32" t="str">
        <f>VLOOKUP(B7,'BATERIA DE INDICADORES'!$L$4:$AC$246,18,0)</f>
        <v>GRUPO DE ASUNTOS PENITENCIARIOS</v>
      </c>
    </row>
    <row r="8" spans="1:8" ht="75">
      <c r="A8" s="3" t="s">
        <v>87</v>
      </c>
      <c r="B8" s="4" t="s">
        <v>86</v>
      </c>
      <c r="C8" s="10" t="s">
        <v>885</v>
      </c>
      <c r="D8" s="3">
        <v>0.65</v>
      </c>
      <c r="E8" s="15">
        <v>0.52</v>
      </c>
      <c r="F8" s="14">
        <f t="shared" si="0"/>
        <v>0.8</v>
      </c>
      <c r="G8" s="3" t="s">
        <v>834</v>
      </c>
      <c r="H8" s="3" t="str">
        <f>VLOOKUP(B8,'BATERIA DE INDICADORES'!$L$4:$AC$246,18,0)</f>
        <v>DIRECCIÓN DE ATENCIÓN Y TRATAMIENTO</v>
      </c>
    </row>
    <row r="9" spans="1:8" ht="30">
      <c r="A9" s="36" t="s">
        <v>384</v>
      </c>
      <c r="B9" s="33" t="s">
        <v>383</v>
      </c>
      <c r="C9" s="37" t="s">
        <v>385</v>
      </c>
      <c r="D9" s="32">
        <v>0.3</v>
      </c>
      <c r="E9" s="38">
        <v>0.3</v>
      </c>
      <c r="F9" s="14">
        <f t="shared" si="0"/>
        <v>1</v>
      </c>
      <c r="G9" s="39" t="s">
        <v>867</v>
      </c>
      <c r="H9" s="36" t="str">
        <f>VLOOKUP(B9,'BATERIA DE INDICADORES'!$L$4:$AC$246,18,0)</f>
        <v>SUBDIRECCIÓN DE TALENTO HUMANO</v>
      </c>
    </row>
    <row r="10" spans="1:8" ht="30">
      <c r="A10" s="3" t="s">
        <v>688</v>
      </c>
      <c r="B10" s="4" t="s">
        <v>687</v>
      </c>
      <c r="C10" s="2" t="s">
        <v>689</v>
      </c>
      <c r="D10" s="3">
        <v>0.25</v>
      </c>
      <c r="E10" s="2"/>
      <c r="F10" s="14">
        <f t="shared" si="0"/>
        <v>0</v>
      </c>
      <c r="G10" s="3" t="s">
        <v>855</v>
      </c>
      <c r="H10" s="3" t="str">
        <f>VLOOKUP(B10,'BATERIA DE INDICADORES'!$L$4:$AC$246,18,0)</f>
        <v>OFICINA ASESORA DE COMUNICACIONES</v>
      </c>
    </row>
    <row r="11" spans="1:8" ht="90">
      <c r="A11" s="32" t="s">
        <v>274</v>
      </c>
      <c r="B11" s="33" t="s">
        <v>273</v>
      </c>
      <c r="C11" s="34" t="s">
        <v>888</v>
      </c>
      <c r="D11" s="37">
        <v>3329</v>
      </c>
      <c r="E11" s="37">
        <v>3329</v>
      </c>
      <c r="F11" s="14">
        <f t="shared" si="0"/>
        <v>1</v>
      </c>
      <c r="G11" s="40" t="s">
        <v>862</v>
      </c>
      <c r="H11" s="32" t="str">
        <f>VLOOKUP(B11,'BATERIA DE INDICADORES'!$L$4:$AC$246,18,0)</f>
        <v xml:space="preserve">SUBDIRECCIÓN DE SEGURIDAD Y VIGILANCIA </v>
      </c>
    </row>
    <row r="12" spans="1:8" ht="30">
      <c r="A12" s="37" t="s">
        <v>274</v>
      </c>
      <c r="B12" s="33" t="s">
        <v>303</v>
      </c>
      <c r="C12" s="37" t="s">
        <v>305</v>
      </c>
      <c r="D12" s="37">
        <v>0</v>
      </c>
      <c r="E12" s="37"/>
      <c r="F12" s="14"/>
      <c r="G12" s="37" t="s">
        <v>839</v>
      </c>
      <c r="H12" s="37" t="str">
        <f>VLOOKUP(B12,'BATERIA DE INDICADORES'!$L$4:$AC$246,18,0)</f>
        <v xml:space="preserve">DIRECCIÓN ESCUELA DE FORMACIÓN  </v>
      </c>
    </row>
    <row r="13" spans="1:8" ht="60">
      <c r="A13" s="3" t="s">
        <v>112</v>
      </c>
      <c r="B13" s="4" t="s">
        <v>111</v>
      </c>
      <c r="C13" s="2" t="s">
        <v>113</v>
      </c>
      <c r="D13" s="3">
        <v>1</v>
      </c>
      <c r="E13" s="15">
        <v>1</v>
      </c>
      <c r="F13" s="14">
        <f t="shared" ref="F13:F20" si="1">+E13/D13</f>
        <v>1</v>
      </c>
      <c r="G13" s="24" t="s">
        <v>877</v>
      </c>
      <c r="H13" s="3" t="str">
        <f>VLOOKUP(B13,'BATERIA DE INDICADORES'!$L$4:$AC$246,18,0)</f>
        <v>GRUPO DE APOYO ESPIRITUAL</v>
      </c>
    </row>
    <row r="14" spans="1:8" ht="165">
      <c r="A14" s="32" t="s">
        <v>651</v>
      </c>
      <c r="B14" s="33" t="s">
        <v>650</v>
      </c>
      <c r="C14" s="34" t="s">
        <v>886</v>
      </c>
      <c r="D14" s="32">
        <v>0.4</v>
      </c>
      <c r="E14" s="38">
        <v>0.8</v>
      </c>
      <c r="F14" s="14">
        <f t="shared" si="1"/>
        <v>2</v>
      </c>
      <c r="G14" s="40" t="s">
        <v>874</v>
      </c>
      <c r="H14" s="32" t="str">
        <f>VLOOKUP(B14,'BATERIA DE INDICADORES'!$L$4:$AC$246,18,0)</f>
        <v xml:space="preserve">OFICINA DE SISTEMAS DE INFORMACIÓN </v>
      </c>
    </row>
    <row r="15" spans="1:8" ht="105">
      <c r="A15" s="32" t="s">
        <v>651</v>
      </c>
      <c r="B15" s="33" t="s">
        <v>654</v>
      </c>
      <c r="C15" s="34" t="s">
        <v>887</v>
      </c>
      <c r="D15" s="32">
        <v>1</v>
      </c>
      <c r="E15" s="38">
        <v>0.94</v>
      </c>
      <c r="F15" s="14">
        <f t="shared" si="1"/>
        <v>0.94</v>
      </c>
      <c r="G15" s="40" t="s">
        <v>863</v>
      </c>
      <c r="H15" s="32" t="str">
        <f>VLOOKUP(B15,'BATERIA DE INDICADORES'!$L$4:$AC$246,18,0)</f>
        <v xml:space="preserve">OFICINA DE SISTEMAS DE INFORMACIÓN </v>
      </c>
    </row>
    <row r="16" spans="1:8" ht="60">
      <c r="A16" s="3" t="s">
        <v>651</v>
      </c>
      <c r="B16" s="4" t="s">
        <v>652</v>
      </c>
      <c r="C16" s="2" t="s">
        <v>653</v>
      </c>
      <c r="D16" s="19">
        <v>0.11764705882352941</v>
      </c>
      <c r="E16" s="21">
        <v>0.1176</v>
      </c>
      <c r="F16" s="14">
        <f t="shared" si="1"/>
        <v>0.99959999999999993</v>
      </c>
      <c r="G16" s="24" t="s">
        <v>872</v>
      </c>
      <c r="H16" s="3" t="str">
        <f>VLOOKUP(B16,'BATERIA DE INDICADORES'!$L$4:$AC$246,18,0)</f>
        <v xml:space="preserve">OFICINA DE SISTEMAS DE INFORMACIÓN </v>
      </c>
    </row>
    <row r="17" spans="1:8" ht="45">
      <c r="A17" s="3" t="s">
        <v>159</v>
      </c>
      <c r="B17" s="4" t="s">
        <v>158</v>
      </c>
      <c r="C17" s="2" t="s">
        <v>160</v>
      </c>
      <c r="D17" s="3">
        <v>0.32</v>
      </c>
      <c r="E17" s="18">
        <v>0.3417</v>
      </c>
      <c r="F17" s="14">
        <f t="shared" si="1"/>
        <v>1.0678125000000001</v>
      </c>
      <c r="G17" s="3" t="s">
        <v>836</v>
      </c>
      <c r="H17" s="3" t="str">
        <f>VLOOKUP(B17,'BATERIA DE INDICADORES'!$L$4:$AC$246,18,0)</f>
        <v>DIRECCIÓN DE ATENCIÓN Y TRATAMIENTO</v>
      </c>
    </row>
    <row r="18" spans="1:8" ht="30">
      <c r="A18" s="3" t="s">
        <v>159</v>
      </c>
      <c r="B18" s="4" t="s">
        <v>162</v>
      </c>
      <c r="C18" s="2" t="s">
        <v>163</v>
      </c>
      <c r="D18" s="3">
        <v>0.25</v>
      </c>
      <c r="E18" s="15">
        <v>0.52</v>
      </c>
      <c r="F18" s="14">
        <f t="shared" si="1"/>
        <v>2.08</v>
      </c>
      <c r="G18" s="24" t="s">
        <v>880</v>
      </c>
      <c r="H18" s="3" t="str">
        <f>VLOOKUP(B18,'BATERIA DE INDICADORES'!$L$4:$AC$246,18,0)</f>
        <v>DIRECCIÓN DE ATENCIÓN Y TRATAMIENTO</v>
      </c>
    </row>
    <row r="19" spans="1:8" ht="30">
      <c r="A19" s="32" t="s">
        <v>496</v>
      </c>
      <c r="B19" s="33" t="s">
        <v>495</v>
      </c>
      <c r="C19" s="37" t="s">
        <v>497</v>
      </c>
      <c r="D19" s="32">
        <v>0.2</v>
      </c>
      <c r="E19" s="35">
        <v>0.17499999999999999</v>
      </c>
      <c r="F19" s="14">
        <f t="shared" si="1"/>
        <v>0.87499999999999989</v>
      </c>
      <c r="G19" s="40" t="s">
        <v>869</v>
      </c>
      <c r="H19" s="32" t="str">
        <f>VLOOKUP(B19,'BATERIA DE INDICADORES'!$L$4:$AC$246,18,0)</f>
        <v>OFICINA ASESORA DE PLANEACIÓN</v>
      </c>
    </row>
    <row r="20" spans="1:8" ht="90">
      <c r="A20" s="3" t="s">
        <v>304</v>
      </c>
      <c r="B20" s="4" t="s">
        <v>306</v>
      </c>
      <c r="C20" s="2" t="s">
        <v>307</v>
      </c>
      <c r="D20" s="2">
        <v>2</v>
      </c>
      <c r="E20" s="2">
        <v>2</v>
      </c>
      <c r="F20" s="14">
        <f t="shared" si="1"/>
        <v>1</v>
      </c>
      <c r="G20" s="3" t="s">
        <v>841</v>
      </c>
      <c r="H20" s="3" t="str">
        <f>VLOOKUP(B20,'BATERIA DE INDICADORES'!$L$4:$AC$246,18,0)</f>
        <v xml:space="preserve">DIRECCIÓN ESCUELA DE FORMACIÓN  </v>
      </c>
    </row>
    <row r="21" spans="1:8" ht="45">
      <c r="A21" s="3" t="s">
        <v>304</v>
      </c>
      <c r="B21" s="4" t="s">
        <v>308</v>
      </c>
      <c r="C21" s="2" t="s">
        <v>309</v>
      </c>
      <c r="D21" s="3">
        <v>0</v>
      </c>
      <c r="E21" s="2"/>
      <c r="F21" s="14"/>
      <c r="G21" s="3" t="s">
        <v>842</v>
      </c>
      <c r="H21" s="3" t="str">
        <f>VLOOKUP(B21,'BATERIA DE INDICADORES'!$L$4:$AC$246,18,0)</f>
        <v>GRUPO DE RELACIONES PUBLICAS Y PROTOCOLO</v>
      </c>
    </row>
    <row r="22" spans="1:8" ht="30">
      <c r="A22" s="32" t="s">
        <v>530</v>
      </c>
      <c r="B22" s="33" t="s">
        <v>529</v>
      </c>
      <c r="C22" s="37" t="s">
        <v>531</v>
      </c>
      <c r="D22" s="32">
        <v>0.94</v>
      </c>
      <c r="E22" s="35">
        <v>0.95599999999999996</v>
      </c>
      <c r="F22" s="14">
        <f t="shared" ref="F22:F30" si="2">+E22/D22</f>
        <v>1.0170212765957447</v>
      </c>
      <c r="G22" s="32" t="s">
        <v>856</v>
      </c>
      <c r="H22" s="32" t="str">
        <f>VLOOKUP(B22,'BATERIA DE INDICADORES'!$L$4:$AC$246,18,0)</f>
        <v>OFICINA ASESORA DE PLANEACIÓN</v>
      </c>
    </row>
    <row r="23" spans="1:8" ht="30">
      <c r="A23" s="32" t="s">
        <v>530</v>
      </c>
      <c r="B23" s="33" t="s">
        <v>532</v>
      </c>
      <c r="C23" s="37" t="s">
        <v>533</v>
      </c>
      <c r="D23" s="32">
        <v>0.9</v>
      </c>
      <c r="E23" s="38">
        <v>0.98</v>
      </c>
      <c r="F23" s="14">
        <f t="shared" si="2"/>
        <v>1.0888888888888888</v>
      </c>
      <c r="G23" s="32" t="s">
        <v>846</v>
      </c>
      <c r="H23" s="32" t="str">
        <f>VLOOKUP(B23,'BATERIA DE INDICADORES'!$L$4:$AC$246,18,0)</f>
        <v>DIRECCIÓN DE GESTIÓN CORPORATIVA</v>
      </c>
    </row>
    <row r="24" spans="1:8" ht="120">
      <c r="A24" s="3" t="s">
        <v>629</v>
      </c>
      <c r="B24" s="4" t="s">
        <v>628</v>
      </c>
      <c r="C24" s="2" t="s">
        <v>630</v>
      </c>
      <c r="D24" s="2">
        <v>15</v>
      </c>
      <c r="E24" s="2">
        <v>15</v>
      </c>
      <c r="F24" s="14">
        <f t="shared" si="2"/>
        <v>1</v>
      </c>
      <c r="G24" s="24" t="s">
        <v>878</v>
      </c>
      <c r="H24" s="3" t="str">
        <f>VLOOKUP(B24,'BATERIA DE INDICADORES'!$L$4:$AC$246,18,0)</f>
        <v>GRUPO DE DERECHOS HUMANOS</v>
      </c>
    </row>
    <row r="25" spans="1:8" ht="30">
      <c r="A25" s="32" t="s">
        <v>430</v>
      </c>
      <c r="B25" s="33" t="s">
        <v>429</v>
      </c>
      <c r="C25" s="37" t="s">
        <v>431</v>
      </c>
      <c r="D25" s="32">
        <v>0.92</v>
      </c>
      <c r="E25" s="37"/>
      <c r="F25" s="14">
        <f t="shared" si="2"/>
        <v>0</v>
      </c>
      <c r="G25" s="32" t="s">
        <v>857</v>
      </c>
      <c r="H25" s="32" t="str">
        <f>VLOOKUP(B25,'BATERIA DE INDICADORES'!$L$4:$AC$246,18,0)</f>
        <v>OFICINA ASESORA DE PLANEACIÓN</v>
      </c>
    </row>
    <row r="26" spans="1:8" ht="30">
      <c r="A26" s="3" t="s">
        <v>360</v>
      </c>
      <c r="B26" s="4" t="s">
        <v>359</v>
      </c>
      <c r="C26" s="2" t="s">
        <v>361</v>
      </c>
      <c r="D26" s="3">
        <v>1</v>
      </c>
      <c r="E26" s="15">
        <v>0.59</v>
      </c>
      <c r="F26" s="14">
        <f t="shared" si="2"/>
        <v>0.59</v>
      </c>
      <c r="G26" s="24" t="s">
        <v>865</v>
      </c>
      <c r="H26" s="3" t="str">
        <f>VLOOKUP(B26,'BATERIA DE INDICADORES'!$L$4:$AC$246,18,0)</f>
        <v>SUBDIRECCIÓN DE TALENTO HUMANO</v>
      </c>
    </row>
    <row r="27" spans="1:8" ht="60">
      <c r="A27" s="32" t="s">
        <v>554</v>
      </c>
      <c r="B27" s="33" t="s">
        <v>556</v>
      </c>
      <c r="C27" s="34" t="s">
        <v>889</v>
      </c>
      <c r="D27" s="32">
        <v>0.9</v>
      </c>
      <c r="E27" s="35">
        <v>0.86309999999999998</v>
      </c>
      <c r="F27" s="14">
        <f t="shared" si="2"/>
        <v>0.95899999999999996</v>
      </c>
      <c r="G27" s="40" t="s">
        <v>871</v>
      </c>
      <c r="H27" s="32" t="str">
        <f>VLOOKUP(B27,'BATERIA DE INDICADORES'!$L$4:$AC$246,18,0)</f>
        <v>OFICINA ASESORA JURIDICA</v>
      </c>
    </row>
    <row r="28" spans="1:8" ht="60">
      <c r="A28" s="32" t="s">
        <v>554</v>
      </c>
      <c r="B28" s="33" t="s">
        <v>553</v>
      </c>
      <c r="C28" s="34" t="s">
        <v>890</v>
      </c>
      <c r="D28" s="32">
        <v>0.23</v>
      </c>
      <c r="E28" s="35">
        <v>0.23100000000000001</v>
      </c>
      <c r="F28" s="14">
        <f t="shared" si="2"/>
        <v>1.0043478260869565</v>
      </c>
      <c r="G28" s="40" t="s">
        <v>870</v>
      </c>
      <c r="H28" s="32" t="str">
        <f>VLOOKUP(B28,'BATERIA DE INDICADORES'!$L$4:$AC$246,18,0)</f>
        <v>OFICINA ASESORA JURIDICA</v>
      </c>
    </row>
    <row r="29" spans="1:8" ht="90">
      <c r="A29" s="3" t="s">
        <v>186</v>
      </c>
      <c r="B29" s="4" t="s">
        <v>185</v>
      </c>
      <c r="C29" s="10" t="s">
        <v>891</v>
      </c>
      <c r="D29" s="3">
        <v>0.5</v>
      </c>
      <c r="E29" s="15">
        <v>0.57999999999999996</v>
      </c>
      <c r="F29" s="14">
        <f t="shared" si="2"/>
        <v>1.1599999999999999</v>
      </c>
      <c r="G29" s="24" t="s">
        <v>881</v>
      </c>
      <c r="H29" s="3" t="str">
        <f>VLOOKUP(B29,'BATERIA DE INDICADORES'!$L$4:$AC$246,18,0)</f>
        <v>DIRECCIÓN DE ATENCIÓN Y TRATAMIENTO</v>
      </c>
    </row>
    <row r="30" spans="1:8" ht="45">
      <c r="A30" s="32" t="s">
        <v>210</v>
      </c>
      <c r="B30" s="33" t="s">
        <v>209</v>
      </c>
      <c r="C30" s="37" t="s">
        <v>211</v>
      </c>
      <c r="D30" s="32">
        <v>0.25</v>
      </c>
      <c r="E30" s="38">
        <v>0.35</v>
      </c>
      <c r="F30" s="14">
        <f t="shared" si="2"/>
        <v>1.4</v>
      </c>
      <c r="G30" s="32" t="s">
        <v>837</v>
      </c>
      <c r="H30" s="32"/>
    </row>
    <row r="31" spans="1:8" ht="30">
      <c r="A31" s="3" t="s">
        <v>217</v>
      </c>
      <c r="B31" s="4" t="s">
        <v>216</v>
      </c>
      <c r="C31" s="2" t="s">
        <v>218</v>
      </c>
      <c r="D31" s="3">
        <v>0</v>
      </c>
      <c r="E31" s="2"/>
      <c r="F31" s="14"/>
      <c r="G31" s="22" t="s">
        <v>831</v>
      </c>
      <c r="H31" s="3"/>
    </row>
    <row r="32" spans="1:8" ht="135">
      <c r="A32" s="32" t="s">
        <v>597</v>
      </c>
      <c r="B32" s="33" t="s">
        <v>606</v>
      </c>
      <c r="C32" s="37" t="s">
        <v>607</v>
      </c>
      <c r="D32" s="37">
        <v>10</v>
      </c>
      <c r="E32" s="37">
        <v>10</v>
      </c>
      <c r="F32" s="14">
        <f t="shared" ref="F32:F37" si="3">+E32/D32</f>
        <v>1</v>
      </c>
      <c r="G32" s="40" t="s">
        <v>844</v>
      </c>
      <c r="H32" s="32" t="str">
        <f>VLOOKUP(B32,'BATERIA DE INDICADORES'!$L$4:$AC$246,18,0)</f>
        <v>GRUPO DE DERECHOS HUMANOS</v>
      </c>
    </row>
    <row r="33" spans="1:8" ht="30">
      <c r="A33" s="3" t="s">
        <v>348</v>
      </c>
      <c r="B33" s="4" t="s">
        <v>347</v>
      </c>
      <c r="C33" s="2" t="s">
        <v>349</v>
      </c>
      <c r="D33" s="3">
        <v>1</v>
      </c>
      <c r="E33" s="15">
        <v>1</v>
      </c>
      <c r="F33" s="14">
        <f t="shared" si="3"/>
        <v>1</v>
      </c>
      <c r="G33" s="3" t="s">
        <v>840</v>
      </c>
      <c r="H33" s="3" t="str">
        <f>VLOOKUP(B33,'BATERIA DE INDICADORES'!$L$4:$AC$246,18,0)</f>
        <v xml:space="preserve">DIRECCIÓN ESCUELA DE FORMACIÓN  </v>
      </c>
    </row>
    <row r="34" spans="1:8" ht="30">
      <c r="A34" s="32" t="s">
        <v>340</v>
      </c>
      <c r="B34" s="33" t="s">
        <v>339</v>
      </c>
      <c r="C34" s="37" t="s">
        <v>341</v>
      </c>
      <c r="D34" s="32">
        <v>1</v>
      </c>
      <c r="E34" s="37"/>
      <c r="F34" s="14">
        <f t="shared" si="3"/>
        <v>0</v>
      </c>
      <c r="G34" s="40" t="s">
        <v>864</v>
      </c>
      <c r="H34" s="32" t="str">
        <f>VLOOKUP(B34,'BATERIA DE INDICADORES'!$L$4:$AC$246,18,0)</f>
        <v xml:space="preserve">DIRECCIÓN ESCUELA DE FORMACIÓN  </v>
      </c>
    </row>
    <row r="35" spans="1:8" ht="150">
      <c r="A35" s="3" t="s">
        <v>619</v>
      </c>
      <c r="B35" s="4" t="s">
        <v>618</v>
      </c>
      <c r="C35" s="2" t="s">
        <v>620</v>
      </c>
      <c r="D35" s="2">
        <v>16</v>
      </c>
      <c r="E35" s="2">
        <v>16</v>
      </c>
      <c r="F35" s="14">
        <f t="shared" si="3"/>
        <v>1</v>
      </c>
      <c r="G35" s="3" t="s">
        <v>843</v>
      </c>
      <c r="H35" s="3" t="str">
        <f>VLOOKUP(B35,'BATERIA DE INDICADORES'!$L$4:$AC$246,18,0)</f>
        <v>GRUPO DE DERECHOS HUMANOS</v>
      </c>
    </row>
    <row r="36" spans="1:8" ht="90">
      <c r="A36" s="32" t="s">
        <v>43</v>
      </c>
      <c r="B36" s="33" t="s">
        <v>42</v>
      </c>
      <c r="C36" s="34" t="s">
        <v>892</v>
      </c>
      <c r="D36" s="32">
        <v>0.98</v>
      </c>
      <c r="E36" s="38">
        <v>0.99</v>
      </c>
      <c r="F36" s="14">
        <f t="shared" si="3"/>
        <v>1.010204081632653</v>
      </c>
      <c r="G36" s="32" t="s">
        <v>833</v>
      </c>
      <c r="H36" s="32" t="str">
        <f>VLOOKUP(B36,'BATERIA DE INDICADORES'!$L$4:$AC$246,18,0)</f>
        <v>DIRECCIÓN DE ATENCIÓN Y TRATAMIENTO</v>
      </c>
    </row>
    <row r="37" spans="1:8" ht="45">
      <c r="A37" s="3" t="s">
        <v>408</v>
      </c>
      <c r="B37" s="4" t="s">
        <v>407</v>
      </c>
      <c r="C37" s="2" t="s">
        <v>409</v>
      </c>
      <c r="D37" s="3">
        <v>0.66</v>
      </c>
      <c r="E37" s="3">
        <v>0.66</v>
      </c>
      <c r="F37" s="14">
        <f t="shared" si="3"/>
        <v>1</v>
      </c>
      <c r="G37" s="24" t="s">
        <v>868</v>
      </c>
      <c r="H37" s="3" t="str">
        <f>VLOOKUP(B37,'BATERIA DE INDICADORES'!$L$4:$AC$246,18,0)</f>
        <v>SUBDIRECCIÓN DE TALENTO HUMANO</v>
      </c>
    </row>
    <row r="38" spans="1:8" ht="30">
      <c r="A38" s="3" t="s">
        <v>235</v>
      </c>
      <c r="B38" s="4" t="s">
        <v>234</v>
      </c>
      <c r="C38" s="2" t="s">
        <v>236</v>
      </c>
      <c r="D38" s="3">
        <v>0</v>
      </c>
      <c r="E38" s="2"/>
      <c r="F38" s="14"/>
      <c r="G38" s="3" t="s">
        <v>845</v>
      </c>
      <c r="H38" s="3" t="str">
        <f>VLOOKUP(B38,'BATERIA DE INDICADORES'!$L$4:$AC$246,18,0)</f>
        <v xml:space="preserve">SUBDIRECCIÓN DE SEGURIDAD Y VIGILANCIA </v>
      </c>
    </row>
    <row r="39" spans="1:8" ht="60">
      <c r="A39" s="3" t="s">
        <v>235</v>
      </c>
      <c r="B39" s="4" t="s">
        <v>238</v>
      </c>
      <c r="C39" s="2" t="s">
        <v>239</v>
      </c>
      <c r="D39" s="19">
        <v>0.187</v>
      </c>
      <c r="E39" s="18">
        <v>0.17399999999999999</v>
      </c>
      <c r="F39" s="14">
        <f t="shared" ref="F39:F45" si="4">+E39/D39</f>
        <v>0.93048128342245984</v>
      </c>
      <c r="G39" s="24" t="s">
        <v>860</v>
      </c>
      <c r="H39" s="3" t="str">
        <f>VLOOKUP(B39,'BATERIA DE INDICADORES'!$L$4:$AC$246,18,0)</f>
        <v xml:space="preserve">SUBDIRECCIÓN DE SEGURIDAD Y VIGILANCIA </v>
      </c>
    </row>
    <row r="40" spans="1:8" ht="45">
      <c r="A40" s="32" t="s">
        <v>723</v>
      </c>
      <c r="B40" s="33" t="s">
        <v>725</v>
      </c>
      <c r="C40" s="34" t="s">
        <v>848</v>
      </c>
      <c r="D40" s="32">
        <v>1</v>
      </c>
      <c r="E40" s="38">
        <v>1</v>
      </c>
      <c r="F40" s="14">
        <f t="shared" si="4"/>
        <v>1</v>
      </c>
      <c r="G40" s="32" t="s">
        <v>849</v>
      </c>
      <c r="H40" s="32" t="str">
        <f>VLOOKUP(B40,'BATERIA DE INDICADORES'!$L$4:$AC$246,18,0)</f>
        <v xml:space="preserve">OFICINA DE SISTEMAS DE INFORMACIÓN </v>
      </c>
    </row>
    <row r="41" spans="1:8" ht="45">
      <c r="A41" s="32" t="s">
        <v>723</v>
      </c>
      <c r="B41" s="33" t="s">
        <v>722</v>
      </c>
      <c r="C41" s="37" t="s">
        <v>724</v>
      </c>
      <c r="D41" s="32">
        <v>0.5</v>
      </c>
      <c r="E41" s="37"/>
      <c r="F41" s="14">
        <f t="shared" si="4"/>
        <v>0</v>
      </c>
      <c r="G41" s="32" t="s">
        <v>850</v>
      </c>
      <c r="H41" s="32" t="str">
        <f>VLOOKUP(B41,'BATERIA DE INDICADORES'!$L$4:$AC$246,18,0)</f>
        <v xml:space="preserve">OFICINA DE SISTEMAS DE INFORMACIÓN </v>
      </c>
    </row>
    <row r="42" spans="1:8" ht="30">
      <c r="A42" s="32" t="s">
        <v>723</v>
      </c>
      <c r="B42" s="33" t="s">
        <v>726</v>
      </c>
      <c r="C42" s="34" t="s">
        <v>875</v>
      </c>
      <c r="D42" s="32">
        <v>1</v>
      </c>
      <c r="E42" s="37"/>
      <c r="F42" s="14">
        <f t="shared" si="4"/>
        <v>0</v>
      </c>
      <c r="G42" s="40" t="s">
        <v>876</v>
      </c>
      <c r="H42" s="32" t="e">
        <f>VLOOKUP(B42,'BATERIA DE INDICADORES'!$L$4:$AC$246,18,0)</f>
        <v>#N/A</v>
      </c>
    </row>
    <row r="43" spans="1:8" ht="45">
      <c r="A43" s="3" t="s">
        <v>448</v>
      </c>
      <c r="B43" s="4" t="s">
        <v>447</v>
      </c>
      <c r="C43" s="2" t="s">
        <v>449</v>
      </c>
      <c r="D43" s="3">
        <v>0.6</v>
      </c>
      <c r="E43" s="18"/>
      <c r="F43" s="14">
        <f t="shared" si="4"/>
        <v>0</v>
      </c>
      <c r="G43" s="3" t="s">
        <v>857</v>
      </c>
      <c r="H43" s="3" t="str">
        <f>VLOOKUP(B43,'BATERIA DE INDICADORES'!$L$4:$AC$246,18,0)</f>
        <v>OFICINA ASESORA DE PLANEACIÓN</v>
      </c>
    </row>
    <row r="44" spans="1:8" ht="45">
      <c r="A44" s="32" t="s">
        <v>143</v>
      </c>
      <c r="B44" s="33" t="s">
        <v>142</v>
      </c>
      <c r="C44" s="34" t="s">
        <v>879</v>
      </c>
      <c r="D44" s="37">
        <v>1390</v>
      </c>
      <c r="E44" s="37">
        <v>1390</v>
      </c>
      <c r="F44" s="14">
        <f t="shared" si="4"/>
        <v>1</v>
      </c>
      <c r="G44" s="32" t="s">
        <v>835</v>
      </c>
      <c r="H44" s="32" t="str">
        <f>VLOOKUP(B44,'BATERIA DE INDICADORES'!$L$4:$AC$246,18,0)</f>
        <v>DIRECCIÓN DE ATENCIÓN Y TRATAMIENTO</v>
      </c>
    </row>
    <row r="45" spans="1:8" ht="105.75" thickBot="1">
      <c r="A45" s="41" t="s">
        <v>143</v>
      </c>
      <c r="B45" s="42" t="s">
        <v>146</v>
      </c>
      <c r="C45" s="43" t="s">
        <v>893</v>
      </c>
      <c r="D45" s="41">
        <v>0.8</v>
      </c>
      <c r="E45" s="44">
        <v>0.76</v>
      </c>
      <c r="F45" s="14">
        <f t="shared" si="4"/>
        <v>0.95</v>
      </c>
      <c r="G45" s="41" t="s">
        <v>830</v>
      </c>
      <c r="H45" s="41" t="str">
        <f>VLOOKUP(B45,'BATERIA DE INDICADORES'!$L$4:$AC$246,18,0)</f>
        <v>DIRECCIÓN DE ATENCIÓN Y TRATAMIENTO</v>
      </c>
    </row>
  </sheetData>
  <autoFilter ref="B4:J45"/>
  <conditionalFormatting sqref="F5:F45">
    <cfRule type="cellIs" dxfId="52" priority="1" operator="between">
      <formula>0.899</formula>
      <formula>0.7</formula>
    </cfRule>
    <cfRule type="cellIs" dxfId="51" priority="2" operator="equal">
      <formula>0.9</formula>
    </cfRule>
    <cfRule type="cellIs" dxfId="50" priority="3" operator="greaterThan">
      <formula>0.9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45"/>
  <sheetViews>
    <sheetView workbookViewId="0">
      <selection activeCell="A6" sqref="A6"/>
    </sheetView>
  </sheetViews>
  <sheetFormatPr baseColWidth="10" defaultRowHeight="15"/>
  <cols>
    <col min="1" max="1" width="31.28515625" style="1" customWidth="1"/>
    <col min="2" max="2" width="10.42578125" style="1" customWidth="1"/>
    <col min="3" max="3" width="71.140625" style="1" customWidth="1"/>
    <col min="4" max="7" width="11" style="1" customWidth="1"/>
    <col min="8" max="8" width="78.140625" style="1" customWidth="1"/>
    <col min="9" max="9" width="25" style="1" customWidth="1"/>
    <col min="10" max="16384" width="11.42578125" style="1"/>
  </cols>
  <sheetData>
    <row r="3" spans="1:9" ht="15.75" thickBot="1"/>
    <row r="4" spans="1:9" s="13" customFormat="1" ht="32.25" thickBot="1">
      <c r="A4" s="12" t="s">
        <v>882</v>
      </c>
      <c r="B4" s="11" t="s">
        <v>748</v>
      </c>
      <c r="C4" s="12" t="s">
        <v>749</v>
      </c>
      <c r="D4" s="12" t="s">
        <v>752</v>
      </c>
      <c r="E4" s="12" t="s">
        <v>824</v>
      </c>
      <c r="F4" s="12" t="s">
        <v>825</v>
      </c>
      <c r="G4" s="12" t="s">
        <v>826</v>
      </c>
      <c r="H4" s="12" t="s">
        <v>858</v>
      </c>
      <c r="I4" s="12" t="s">
        <v>859</v>
      </c>
    </row>
    <row r="5" spans="1:9" ht="105">
      <c r="A5" s="849" t="s">
        <v>648</v>
      </c>
      <c r="B5" s="8" t="s">
        <v>654</v>
      </c>
      <c r="C5" s="26" t="s">
        <v>847</v>
      </c>
      <c r="D5" s="9" t="s">
        <v>45</v>
      </c>
      <c r="E5" s="14">
        <v>1</v>
      </c>
      <c r="F5" s="45">
        <v>0.94</v>
      </c>
      <c r="G5" s="14">
        <f t="shared" ref="G5:G12" si="0">+F5/E5</f>
        <v>0.94</v>
      </c>
      <c r="H5" s="27" t="s">
        <v>863</v>
      </c>
      <c r="I5" s="14" t="str">
        <f>VLOOKUP(B5,'BATERIA DE INDICADORES'!$L$4:$AC$246,18,0)</f>
        <v xml:space="preserve">OFICINA DE SISTEMAS DE INFORMACIÓN </v>
      </c>
    </row>
    <row r="6" spans="1:9" ht="75">
      <c r="A6" s="846"/>
      <c r="B6" s="4" t="s">
        <v>652</v>
      </c>
      <c r="C6" s="2" t="s">
        <v>653</v>
      </c>
      <c r="D6" s="2" t="s">
        <v>45</v>
      </c>
      <c r="E6" s="19">
        <v>0.11764705882352941</v>
      </c>
      <c r="F6" s="21">
        <v>0.1176</v>
      </c>
      <c r="G6" s="3">
        <f t="shared" si="0"/>
        <v>0.99959999999999993</v>
      </c>
      <c r="H6" s="24" t="s">
        <v>872</v>
      </c>
      <c r="I6" s="3" t="str">
        <f>VLOOKUP(B6,'BATERIA DE INDICADORES'!$L$4:$AC$246,18,0)</f>
        <v xml:space="preserve">OFICINA DE SISTEMAS DE INFORMACIÓN </v>
      </c>
    </row>
    <row r="7" spans="1:9" ht="165">
      <c r="A7" s="846"/>
      <c r="B7" s="4" t="s">
        <v>650</v>
      </c>
      <c r="C7" s="10" t="s">
        <v>873</v>
      </c>
      <c r="D7" s="2" t="s">
        <v>45</v>
      </c>
      <c r="E7" s="3">
        <v>0.4</v>
      </c>
      <c r="F7" s="15">
        <v>0.8</v>
      </c>
      <c r="G7" s="3">
        <f t="shared" si="0"/>
        <v>2</v>
      </c>
      <c r="H7" s="24" t="s">
        <v>874</v>
      </c>
      <c r="I7" s="3" t="str">
        <f>VLOOKUP(B7,'BATERIA DE INDICADORES'!$L$4:$AC$246,18,0)</f>
        <v xml:space="preserve">OFICINA DE SISTEMAS DE INFORMACIÓN </v>
      </c>
    </row>
    <row r="8" spans="1:9" ht="45">
      <c r="A8" s="846"/>
      <c r="B8" s="4" t="s">
        <v>725</v>
      </c>
      <c r="C8" s="10" t="s">
        <v>848</v>
      </c>
      <c r="D8" s="2" t="s">
        <v>45</v>
      </c>
      <c r="E8" s="3">
        <v>1</v>
      </c>
      <c r="F8" s="15">
        <v>1</v>
      </c>
      <c r="G8" s="3">
        <f t="shared" si="0"/>
        <v>1</v>
      </c>
      <c r="H8" s="3" t="s">
        <v>849</v>
      </c>
      <c r="I8" s="3" t="str">
        <f>VLOOKUP(B8,'BATERIA DE INDICADORES'!$L$4:$AC$246,18,0)</f>
        <v xml:space="preserve">OFICINA DE SISTEMAS DE INFORMACIÓN </v>
      </c>
    </row>
    <row r="9" spans="1:9" ht="30">
      <c r="A9" s="846"/>
      <c r="B9" s="4" t="s">
        <v>726</v>
      </c>
      <c r="C9" s="10" t="s">
        <v>875</v>
      </c>
      <c r="D9" s="2" t="s">
        <v>45</v>
      </c>
      <c r="E9" s="3">
        <v>1</v>
      </c>
      <c r="F9" s="2"/>
      <c r="G9" s="20">
        <f t="shared" si="0"/>
        <v>0</v>
      </c>
      <c r="H9" s="48" t="s">
        <v>876</v>
      </c>
      <c r="I9" s="20" t="e">
        <f>VLOOKUP(B9,'BATERIA DE INDICADORES'!$L$4:$AC$246,18,0)</f>
        <v>#N/A</v>
      </c>
    </row>
    <row r="10" spans="1:9" ht="30">
      <c r="A10" s="846"/>
      <c r="B10" s="4" t="s">
        <v>687</v>
      </c>
      <c r="C10" s="2" t="s">
        <v>689</v>
      </c>
      <c r="D10" s="2" t="s">
        <v>45</v>
      </c>
      <c r="E10" s="3">
        <v>0.25</v>
      </c>
      <c r="F10" s="2"/>
      <c r="G10" s="3">
        <f t="shared" si="0"/>
        <v>0</v>
      </c>
      <c r="H10" s="51" t="s">
        <v>894</v>
      </c>
      <c r="I10" s="3" t="str">
        <f>VLOOKUP(B10,'BATERIA DE INDICADORES'!$L$4:$AC$246,18,0)</f>
        <v>OFICINA ASESORA DE COMUNICACIONES</v>
      </c>
    </row>
    <row r="11" spans="1:9" ht="30">
      <c r="A11" s="847"/>
      <c r="B11" s="4" t="s">
        <v>722</v>
      </c>
      <c r="C11" s="2" t="s">
        <v>724</v>
      </c>
      <c r="D11" s="2" t="s">
        <v>45</v>
      </c>
      <c r="E11" s="3">
        <v>0.5</v>
      </c>
      <c r="F11" s="2"/>
      <c r="G11" s="3">
        <f t="shared" si="0"/>
        <v>0</v>
      </c>
      <c r="H11" s="48" t="s">
        <v>850</v>
      </c>
      <c r="I11" s="3" t="str">
        <f>VLOOKUP(B11,'BATERIA DE INDICADORES'!$L$4:$AC$246,18,0)</f>
        <v xml:space="preserve">OFICINA DE SISTEMAS DE INFORMACIÓN </v>
      </c>
    </row>
    <row r="12" spans="1:9" ht="30">
      <c r="A12" s="845" t="s">
        <v>140</v>
      </c>
      <c r="B12" s="4" t="s">
        <v>209</v>
      </c>
      <c r="C12" s="2" t="s">
        <v>211</v>
      </c>
      <c r="D12" s="2" t="s">
        <v>45</v>
      </c>
      <c r="E12" s="3">
        <v>0.25</v>
      </c>
      <c r="F12" s="15">
        <v>0.35</v>
      </c>
      <c r="G12" s="3">
        <f t="shared" si="0"/>
        <v>1.4</v>
      </c>
      <c r="H12" s="3" t="s">
        <v>837</v>
      </c>
      <c r="I12" s="3"/>
    </row>
    <row r="13" spans="1:9">
      <c r="A13" s="846"/>
      <c r="B13" s="4" t="s">
        <v>216</v>
      </c>
      <c r="C13" s="2" t="s">
        <v>218</v>
      </c>
      <c r="D13" s="2" t="s">
        <v>45</v>
      </c>
      <c r="E13" s="3">
        <v>0</v>
      </c>
      <c r="F13" s="2"/>
      <c r="G13" s="3"/>
      <c r="H13" s="49" t="s">
        <v>894</v>
      </c>
      <c r="I13" s="3"/>
    </row>
    <row r="14" spans="1:9" ht="75">
      <c r="A14" s="846"/>
      <c r="B14" s="4" t="s">
        <v>146</v>
      </c>
      <c r="C14" s="10" t="s">
        <v>838</v>
      </c>
      <c r="D14" s="2" t="s">
        <v>45</v>
      </c>
      <c r="E14" s="3">
        <v>0.8</v>
      </c>
      <c r="F14" s="15">
        <v>0.76</v>
      </c>
      <c r="G14" s="3">
        <f t="shared" ref="G14:G25" si="1">+F14/E14</f>
        <v>0.95</v>
      </c>
      <c r="H14" s="3" t="s">
        <v>830</v>
      </c>
      <c r="I14" s="3" t="str">
        <f>VLOOKUP(B14,'BATERIA DE INDICADORES'!$L$4:$AC$246,18,0)</f>
        <v>DIRECCIÓN DE ATENCIÓN Y TRATAMIENTO</v>
      </c>
    </row>
    <row r="15" spans="1:9" ht="30">
      <c r="A15" s="846"/>
      <c r="B15" s="4" t="s">
        <v>142</v>
      </c>
      <c r="C15" s="10" t="s">
        <v>879</v>
      </c>
      <c r="D15" s="2" t="s">
        <v>32</v>
      </c>
      <c r="E15" s="2">
        <v>1390</v>
      </c>
      <c r="F15" s="2">
        <v>1390</v>
      </c>
      <c r="G15" s="3">
        <f t="shared" si="1"/>
        <v>1</v>
      </c>
      <c r="H15" s="3" t="s">
        <v>835</v>
      </c>
      <c r="I15" s="3" t="str">
        <f>VLOOKUP(B15,'BATERIA DE INDICADORES'!$L$4:$AC$246,18,0)</f>
        <v>DIRECCIÓN DE ATENCIÓN Y TRATAMIENTO</v>
      </c>
    </row>
    <row r="16" spans="1:9" ht="60">
      <c r="A16" s="846"/>
      <c r="B16" s="4" t="s">
        <v>158</v>
      </c>
      <c r="C16" s="2" t="s">
        <v>160</v>
      </c>
      <c r="D16" s="2" t="s">
        <v>45</v>
      </c>
      <c r="E16" s="3">
        <v>0.32</v>
      </c>
      <c r="F16" s="18">
        <v>0.3417</v>
      </c>
      <c r="G16" s="3">
        <f t="shared" si="1"/>
        <v>1.0678125000000001</v>
      </c>
      <c r="H16" s="3" t="s">
        <v>836</v>
      </c>
      <c r="I16" s="3" t="str">
        <f>VLOOKUP(B16,'BATERIA DE INDICADORES'!$L$4:$AC$246,18,0)</f>
        <v>DIRECCIÓN DE ATENCIÓN Y TRATAMIENTO</v>
      </c>
    </row>
    <row r="17" spans="1:9" ht="30">
      <c r="A17" s="846"/>
      <c r="B17" s="4" t="s">
        <v>162</v>
      </c>
      <c r="C17" s="2" t="s">
        <v>163</v>
      </c>
      <c r="D17" s="2" t="s">
        <v>45</v>
      </c>
      <c r="E17" s="3">
        <v>0.25</v>
      </c>
      <c r="F17" s="15">
        <v>0.52</v>
      </c>
      <c r="G17" s="3">
        <f t="shared" si="1"/>
        <v>2.08</v>
      </c>
      <c r="H17" s="24" t="s">
        <v>880</v>
      </c>
      <c r="I17" s="3" t="str">
        <f>VLOOKUP(B17,'BATERIA DE INDICADORES'!$L$4:$AC$246,18,0)</f>
        <v>DIRECCIÓN DE ATENCIÓN Y TRATAMIENTO</v>
      </c>
    </row>
    <row r="18" spans="1:9" ht="60">
      <c r="A18" s="847"/>
      <c r="B18" s="4" t="s">
        <v>185</v>
      </c>
      <c r="C18" s="10" t="s">
        <v>829</v>
      </c>
      <c r="D18" s="2" t="s">
        <v>45</v>
      </c>
      <c r="E18" s="3">
        <v>0.5</v>
      </c>
      <c r="F18" s="15">
        <v>0.57999999999999996</v>
      </c>
      <c r="G18" s="3">
        <f t="shared" si="1"/>
        <v>1.1599999999999999</v>
      </c>
      <c r="H18" s="24" t="s">
        <v>881</v>
      </c>
      <c r="I18" s="3" t="str">
        <f>VLOOKUP(B18,'BATERIA DE INDICADORES'!$L$4:$AC$246,18,0)</f>
        <v>DIRECCIÓN DE ATENCIÓN Y TRATAMIENTO</v>
      </c>
    </row>
    <row r="19" spans="1:9" ht="135">
      <c r="A19" s="845" t="s">
        <v>604</v>
      </c>
      <c r="B19" s="4" t="s">
        <v>606</v>
      </c>
      <c r="C19" s="2" t="s">
        <v>607</v>
      </c>
      <c r="D19" s="2" t="s">
        <v>32</v>
      </c>
      <c r="E19" s="2">
        <v>10</v>
      </c>
      <c r="F19" s="2">
        <v>10</v>
      </c>
      <c r="G19" s="3">
        <f t="shared" si="1"/>
        <v>1</v>
      </c>
      <c r="H19" s="24" t="s">
        <v>844</v>
      </c>
      <c r="I19" s="3" t="str">
        <f>VLOOKUP(B19,'BATERIA DE INDICADORES'!$L$4:$AC$246,18,0)</f>
        <v>GRUPO DE DERECHOS HUMANOS</v>
      </c>
    </row>
    <row r="20" spans="1:9" ht="165">
      <c r="A20" s="846"/>
      <c r="B20" s="4" t="s">
        <v>618</v>
      </c>
      <c r="C20" s="2" t="s">
        <v>620</v>
      </c>
      <c r="D20" s="2" t="s">
        <v>32</v>
      </c>
      <c r="E20" s="2">
        <v>16</v>
      </c>
      <c r="F20" s="2">
        <v>16</v>
      </c>
      <c r="G20" s="3">
        <f t="shared" si="1"/>
        <v>1</v>
      </c>
      <c r="H20" s="3" t="s">
        <v>843</v>
      </c>
      <c r="I20" s="3" t="str">
        <f>VLOOKUP(B20,'BATERIA DE INDICADORES'!$L$4:$AC$246,18,0)</f>
        <v>GRUPO DE DERECHOS HUMANOS</v>
      </c>
    </row>
    <row r="21" spans="1:9" ht="135">
      <c r="A21" s="847"/>
      <c r="B21" s="4" t="s">
        <v>628</v>
      </c>
      <c r="C21" s="2" t="s">
        <v>630</v>
      </c>
      <c r="D21" s="2" t="s">
        <v>32</v>
      </c>
      <c r="E21" s="2">
        <v>15</v>
      </c>
      <c r="F21" s="2">
        <v>15</v>
      </c>
      <c r="G21" s="3">
        <f t="shared" si="1"/>
        <v>1</v>
      </c>
      <c r="H21" s="24" t="s">
        <v>878</v>
      </c>
      <c r="I21" s="3" t="str">
        <f>VLOOKUP(B21,'BATERIA DE INDICADORES'!$L$4:$AC$246,18,0)</f>
        <v>GRUPO DE DERECHOS HUMANOS</v>
      </c>
    </row>
    <row r="22" spans="1:9" ht="30">
      <c r="A22" s="845" t="s">
        <v>356</v>
      </c>
      <c r="B22" s="4" t="s">
        <v>359</v>
      </c>
      <c r="C22" s="2" t="s">
        <v>361</v>
      </c>
      <c r="D22" s="2" t="s">
        <v>45</v>
      </c>
      <c r="E22" s="3">
        <v>1</v>
      </c>
      <c r="F22" s="15">
        <v>0.59</v>
      </c>
      <c r="G22" s="3">
        <f t="shared" si="1"/>
        <v>0.59</v>
      </c>
      <c r="H22" s="24" t="s">
        <v>865</v>
      </c>
      <c r="I22" s="3" t="str">
        <f>VLOOKUP(B22,'BATERIA DE INDICADORES'!$L$4:$AC$246,18,0)</f>
        <v>SUBDIRECCIÓN DE TALENTO HUMANO</v>
      </c>
    </row>
    <row r="23" spans="1:9" ht="75">
      <c r="A23" s="846"/>
      <c r="B23" s="4" t="s">
        <v>365</v>
      </c>
      <c r="C23" s="2" t="s">
        <v>367</v>
      </c>
      <c r="D23" s="2" t="s">
        <v>45</v>
      </c>
      <c r="E23" s="3">
        <v>0.03</v>
      </c>
      <c r="F23" s="3">
        <v>0.03</v>
      </c>
      <c r="G23" s="3">
        <f t="shared" si="1"/>
        <v>1</v>
      </c>
      <c r="H23" s="24" t="s">
        <v>866</v>
      </c>
      <c r="I23" s="3" t="str">
        <f>VLOOKUP(B23,'BATERIA DE INDICADORES'!$L$4:$AC$246,18,0)</f>
        <v>SUBDIRECCIÓN DE TALENTO HUMANO</v>
      </c>
    </row>
    <row r="24" spans="1:9" ht="30">
      <c r="A24" s="846"/>
      <c r="B24" s="4" t="s">
        <v>383</v>
      </c>
      <c r="C24" s="2" t="s">
        <v>385</v>
      </c>
      <c r="D24" s="2" t="s">
        <v>45</v>
      </c>
      <c r="E24" s="3">
        <v>0.3</v>
      </c>
      <c r="F24" s="15">
        <v>0.3</v>
      </c>
      <c r="G24" s="3">
        <f t="shared" si="1"/>
        <v>1</v>
      </c>
      <c r="H24" s="24" t="s">
        <v>867</v>
      </c>
      <c r="I24" s="3" t="str">
        <f>VLOOKUP(B24,'BATERIA DE INDICADORES'!$L$4:$AC$246,18,0)</f>
        <v>SUBDIRECCIÓN DE TALENTO HUMANO</v>
      </c>
    </row>
    <row r="25" spans="1:9" ht="45">
      <c r="A25" s="847"/>
      <c r="B25" s="4" t="s">
        <v>407</v>
      </c>
      <c r="C25" s="2" t="s">
        <v>409</v>
      </c>
      <c r="D25" s="2" t="s">
        <v>45</v>
      </c>
      <c r="E25" s="3">
        <v>0.66</v>
      </c>
      <c r="F25" s="3">
        <v>0.66</v>
      </c>
      <c r="G25" s="3">
        <f t="shared" si="1"/>
        <v>1</v>
      </c>
      <c r="H25" s="24" t="s">
        <v>868</v>
      </c>
      <c r="I25" s="3" t="str">
        <f>VLOOKUP(B25,'BATERIA DE INDICADORES'!$L$4:$AC$246,18,0)</f>
        <v>SUBDIRECCIÓN DE TALENTO HUMANO</v>
      </c>
    </row>
    <row r="26" spans="1:9" ht="30">
      <c r="A26" s="845" t="s">
        <v>232</v>
      </c>
      <c r="B26" s="4" t="s">
        <v>234</v>
      </c>
      <c r="C26" s="2" t="s">
        <v>236</v>
      </c>
      <c r="D26" s="2" t="s">
        <v>45</v>
      </c>
      <c r="E26" s="3">
        <v>0</v>
      </c>
      <c r="F26" s="2"/>
      <c r="G26" s="47"/>
      <c r="H26" s="10" t="s">
        <v>895</v>
      </c>
      <c r="I26" s="3" t="str">
        <f>VLOOKUP(B26,'BATERIA DE INDICADORES'!$L$4:$AC$246,18,0)</f>
        <v xml:space="preserve">SUBDIRECCIÓN DE SEGURIDAD Y VIGILANCIA </v>
      </c>
    </row>
    <row r="27" spans="1:9" ht="60">
      <c r="A27" s="846"/>
      <c r="B27" s="4" t="s">
        <v>238</v>
      </c>
      <c r="C27" s="2" t="s">
        <v>239</v>
      </c>
      <c r="D27" s="2" t="s">
        <v>45</v>
      </c>
      <c r="E27" s="19">
        <v>0.187</v>
      </c>
      <c r="F27" s="18">
        <v>0.17399999999999999</v>
      </c>
      <c r="G27" s="3">
        <f>+F27/E27</f>
        <v>0.93048128342245984</v>
      </c>
      <c r="H27" s="24" t="s">
        <v>860</v>
      </c>
      <c r="I27" s="3" t="str">
        <f>VLOOKUP(B27,'BATERIA DE INDICADORES'!$L$4:$AC$246,18,0)</f>
        <v xml:space="preserve">SUBDIRECCIÓN DE SEGURIDAD Y VIGILANCIA </v>
      </c>
    </row>
    <row r="28" spans="1:9" ht="90">
      <c r="A28" s="846"/>
      <c r="B28" s="4" t="s">
        <v>273</v>
      </c>
      <c r="C28" s="10" t="s">
        <v>861</v>
      </c>
      <c r="D28" s="2" t="s">
        <v>32</v>
      </c>
      <c r="E28" s="2">
        <v>3329</v>
      </c>
      <c r="F28" s="2">
        <v>3329</v>
      </c>
      <c r="G28" s="3">
        <f>+F28/E28</f>
        <v>1</v>
      </c>
      <c r="H28" s="24" t="s">
        <v>862</v>
      </c>
      <c r="I28" s="3" t="str">
        <f>VLOOKUP(B28,'BATERIA DE INDICADORES'!$L$4:$AC$246,18,0)</f>
        <v xml:space="preserve">SUBDIRECCIÓN DE SEGURIDAD Y VIGILANCIA </v>
      </c>
    </row>
    <row r="29" spans="1:9" ht="30">
      <c r="A29" s="847"/>
      <c r="B29" s="4" t="s">
        <v>303</v>
      </c>
      <c r="C29" s="2" t="s">
        <v>305</v>
      </c>
      <c r="D29" s="2" t="s">
        <v>32</v>
      </c>
      <c r="E29" s="2">
        <v>0</v>
      </c>
      <c r="F29" s="2"/>
      <c r="G29" s="50"/>
      <c r="H29" s="10" t="s">
        <v>895</v>
      </c>
      <c r="I29" s="2" t="str">
        <f>VLOOKUP(B29,'BATERIA DE INDICADORES'!$L$4:$AC$246,18,0)</f>
        <v xml:space="preserve">DIRECCIÓN ESCUELA DE FORMACIÓN  </v>
      </c>
    </row>
    <row r="30" spans="1:9" ht="30">
      <c r="A30" s="845" t="s">
        <v>300</v>
      </c>
      <c r="B30" s="4" t="s">
        <v>339</v>
      </c>
      <c r="C30" s="2" t="s">
        <v>341</v>
      </c>
      <c r="D30" s="2" t="s">
        <v>45</v>
      </c>
      <c r="E30" s="3">
        <v>1</v>
      </c>
      <c r="F30" s="2"/>
      <c r="G30" s="47">
        <f>+F30/E30</f>
        <v>0</v>
      </c>
      <c r="H30" s="24" t="s">
        <v>896</v>
      </c>
      <c r="I30" s="3" t="str">
        <f>VLOOKUP(B30,'BATERIA DE INDICADORES'!$L$4:$AC$246,18,0)</f>
        <v xml:space="preserve">DIRECCIÓN ESCUELA DE FORMACIÓN  </v>
      </c>
    </row>
    <row r="31" spans="1:9" ht="30">
      <c r="A31" s="846"/>
      <c r="B31" s="4" t="s">
        <v>347</v>
      </c>
      <c r="C31" s="2" t="s">
        <v>349</v>
      </c>
      <c r="D31" s="2" t="s">
        <v>45</v>
      </c>
      <c r="E31" s="3">
        <v>1</v>
      </c>
      <c r="F31" s="15">
        <v>1</v>
      </c>
      <c r="G31" s="3">
        <f>+F31/E31</f>
        <v>1</v>
      </c>
      <c r="H31" s="3" t="s">
        <v>840</v>
      </c>
      <c r="I31" s="3" t="str">
        <f>VLOOKUP(B31,'BATERIA DE INDICADORES'!$L$4:$AC$246,18,0)</f>
        <v xml:space="preserve">DIRECCIÓN ESCUELA DE FORMACIÓN  </v>
      </c>
    </row>
    <row r="32" spans="1:9" ht="90">
      <c r="A32" s="846"/>
      <c r="B32" s="4" t="s">
        <v>306</v>
      </c>
      <c r="C32" s="2" t="s">
        <v>307</v>
      </c>
      <c r="D32" s="2" t="s">
        <v>32</v>
      </c>
      <c r="E32" s="2">
        <v>2</v>
      </c>
      <c r="F32" s="2">
        <v>2</v>
      </c>
      <c r="G32" s="3">
        <f>+F32/E32</f>
        <v>1</v>
      </c>
      <c r="H32" s="3" t="s">
        <v>841</v>
      </c>
      <c r="I32" s="3" t="str">
        <f>VLOOKUP(B32,'BATERIA DE INDICADORES'!$L$4:$AC$246,18,0)</f>
        <v xml:space="preserve">DIRECCIÓN ESCUELA DE FORMACIÓN  </v>
      </c>
    </row>
    <row r="33" spans="1:9" ht="30">
      <c r="A33" s="847"/>
      <c r="B33" s="4" t="s">
        <v>308</v>
      </c>
      <c r="C33" s="2" t="s">
        <v>309</v>
      </c>
      <c r="D33" s="2" t="s">
        <v>45</v>
      </c>
      <c r="E33" s="3">
        <v>0</v>
      </c>
      <c r="F33" s="2"/>
      <c r="G33" s="47"/>
      <c r="H33" s="24" t="s">
        <v>842</v>
      </c>
      <c r="I33" s="3" t="str">
        <f>VLOOKUP(B33,'BATERIA DE INDICADORES'!$L$4:$AC$246,18,0)</f>
        <v>GRUPO DE RELACIONES PUBLICAS Y PROTOCOLO</v>
      </c>
    </row>
    <row r="34" spans="1:9" ht="30">
      <c r="A34" s="845" t="s">
        <v>426</v>
      </c>
      <c r="B34" s="4" t="s">
        <v>429</v>
      </c>
      <c r="C34" s="2" t="s">
        <v>431</v>
      </c>
      <c r="D34" s="2" t="s">
        <v>45</v>
      </c>
      <c r="E34" s="3">
        <v>0.92</v>
      </c>
      <c r="F34" s="2"/>
      <c r="G34" s="3">
        <f t="shared" ref="G34:G45" si="2">+F34/E34</f>
        <v>0</v>
      </c>
      <c r="H34" s="3" t="s">
        <v>857</v>
      </c>
      <c r="I34" s="3" t="str">
        <f>VLOOKUP(B34,'BATERIA DE INDICADORES'!$L$4:$AC$246,18,0)</f>
        <v>OFICINA ASESORA DE PLANEACIÓN</v>
      </c>
    </row>
    <row r="35" spans="1:9" ht="30">
      <c r="A35" s="846"/>
      <c r="B35" s="4" t="s">
        <v>447</v>
      </c>
      <c r="C35" s="2" t="s">
        <v>449</v>
      </c>
      <c r="D35" s="2" t="s">
        <v>45</v>
      </c>
      <c r="E35" s="3">
        <v>0.6</v>
      </c>
      <c r="F35" s="18"/>
      <c r="G35" s="3">
        <f t="shared" si="2"/>
        <v>0</v>
      </c>
      <c r="H35" s="3" t="s">
        <v>857</v>
      </c>
      <c r="I35" s="3" t="str">
        <f>VLOOKUP(B35,'BATERIA DE INDICADORES'!$L$4:$AC$246,18,0)</f>
        <v>OFICINA ASESORA DE PLANEACIÓN</v>
      </c>
    </row>
    <row r="36" spans="1:9" ht="30">
      <c r="A36" s="846"/>
      <c r="B36" s="4" t="s">
        <v>495</v>
      </c>
      <c r="C36" s="2" t="s">
        <v>497</v>
      </c>
      <c r="D36" s="2" t="s">
        <v>45</v>
      </c>
      <c r="E36" s="3">
        <v>0.2</v>
      </c>
      <c r="F36" s="18">
        <v>0.17499999999999999</v>
      </c>
      <c r="G36" s="3">
        <f t="shared" si="2"/>
        <v>0.87499999999999989</v>
      </c>
      <c r="H36" s="24" t="s">
        <v>869</v>
      </c>
      <c r="I36" s="3" t="str">
        <f>VLOOKUP(B36,'BATERIA DE INDICADORES'!$L$4:$AC$246,18,0)</f>
        <v>OFICINA ASESORA DE PLANEACIÓN</v>
      </c>
    </row>
    <row r="37" spans="1:9" ht="30">
      <c r="A37" s="846"/>
      <c r="B37" s="4" t="s">
        <v>529</v>
      </c>
      <c r="C37" s="2" t="s">
        <v>531</v>
      </c>
      <c r="D37" s="2" t="s">
        <v>45</v>
      </c>
      <c r="E37" s="3">
        <v>0.94</v>
      </c>
      <c r="F37" s="18">
        <v>0.95599999999999996</v>
      </c>
      <c r="G37" s="3">
        <f t="shared" si="2"/>
        <v>1.0170212765957447</v>
      </c>
      <c r="H37" s="3" t="s">
        <v>856</v>
      </c>
      <c r="I37" s="3" t="str">
        <f>VLOOKUP(B37,'BATERIA DE INDICADORES'!$L$4:$AC$246,18,0)</f>
        <v>OFICINA ASESORA DE PLANEACIÓN</v>
      </c>
    </row>
    <row r="38" spans="1:9" ht="30">
      <c r="A38" s="847"/>
      <c r="B38" s="4" t="s">
        <v>532</v>
      </c>
      <c r="C38" s="2" t="s">
        <v>533</v>
      </c>
      <c r="D38" s="2" t="s">
        <v>45</v>
      </c>
      <c r="E38" s="3">
        <v>0.9</v>
      </c>
      <c r="F38" s="15">
        <v>0.98</v>
      </c>
      <c r="G38" s="3">
        <f t="shared" si="2"/>
        <v>1.0888888888888888</v>
      </c>
      <c r="H38" s="3" t="s">
        <v>846</v>
      </c>
      <c r="I38" s="3" t="str">
        <f>VLOOKUP(B38,'BATERIA DE INDICADORES'!$L$4:$AC$246,18,0)</f>
        <v>DIRECCIÓN DE GESTIÓN CORPORATIVA</v>
      </c>
    </row>
    <row r="39" spans="1:9" ht="30">
      <c r="A39" s="845" t="s">
        <v>550</v>
      </c>
      <c r="B39" s="4" t="s">
        <v>553</v>
      </c>
      <c r="C39" s="10" t="s">
        <v>853</v>
      </c>
      <c r="D39" s="2" t="s">
        <v>45</v>
      </c>
      <c r="E39" s="3">
        <v>0.23</v>
      </c>
      <c r="F39" s="18">
        <v>0.23100000000000001</v>
      </c>
      <c r="G39" s="3">
        <f t="shared" si="2"/>
        <v>1.0043478260869565</v>
      </c>
      <c r="H39" s="24" t="s">
        <v>870</v>
      </c>
      <c r="I39" s="3" t="str">
        <f>VLOOKUP(B39,'BATERIA DE INDICADORES'!$L$4:$AC$246,18,0)</f>
        <v>OFICINA ASESORA JURIDICA</v>
      </c>
    </row>
    <row r="40" spans="1:9" ht="45">
      <c r="A40" s="847"/>
      <c r="B40" s="4" t="s">
        <v>556</v>
      </c>
      <c r="C40" s="10" t="s">
        <v>854</v>
      </c>
      <c r="D40" s="2" t="s">
        <v>45</v>
      </c>
      <c r="E40" s="3">
        <v>0.9</v>
      </c>
      <c r="F40" s="18">
        <v>0.86309999999999998</v>
      </c>
      <c r="G40" s="3">
        <f t="shared" si="2"/>
        <v>0.95899999999999996</v>
      </c>
      <c r="H40" s="24" t="s">
        <v>871</v>
      </c>
      <c r="I40" s="3" t="str">
        <f>VLOOKUP(B40,'BATERIA DE INDICADORES'!$L$4:$AC$246,18,0)</f>
        <v>OFICINA ASESORA JURIDICA</v>
      </c>
    </row>
    <row r="41" spans="1:9" ht="30">
      <c r="A41" s="845" t="s">
        <v>26</v>
      </c>
      <c r="B41" s="4" t="s">
        <v>28</v>
      </c>
      <c r="C41" s="2" t="s">
        <v>30</v>
      </c>
      <c r="D41" s="2" t="s">
        <v>32</v>
      </c>
      <c r="E41" s="2">
        <v>6</v>
      </c>
      <c r="F41" s="2">
        <v>6</v>
      </c>
      <c r="G41" s="3">
        <f t="shared" si="2"/>
        <v>1</v>
      </c>
      <c r="H41" s="3" t="s">
        <v>832</v>
      </c>
      <c r="I41" s="3" t="str">
        <f>VLOOKUP(B41,'BATERIA DE INDICADORES'!$L$4:$AC$246,18,0)</f>
        <v>DIRECCIÓN DE ATENCIÓN Y TRATAMIENTO</v>
      </c>
    </row>
    <row r="42" spans="1:9" ht="60">
      <c r="A42" s="846"/>
      <c r="B42" s="4" t="s">
        <v>42</v>
      </c>
      <c r="C42" s="10" t="s">
        <v>828</v>
      </c>
      <c r="D42" s="2" t="s">
        <v>45</v>
      </c>
      <c r="E42" s="3">
        <v>0.98</v>
      </c>
      <c r="F42" s="15">
        <v>0.99</v>
      </c>
      <c r="G42" s="3">
        <f t="shared" si="2"/>
        <v>1.010204081632653</v>
      </c>
      <c r="H42" s="3" t="s">
        <v>833</v>
      </c>
      <c r="I42" s="3" t="str">
        <f>VLOOKUP(B42,'BATERIA DE INDICADORES'!$L$4:$AC$246,18,0)</f>
        <v>DIRECCIÓN DE ATENCIÓN Y TRATAMIENTO</v>
      </c>
    </row>
    <row r="43" spans="1:9" ht="45">
      <c r="A43" s="846"/>
      <c r="B43" s="4" t="s">
        <v>86</v>
      </c>
      <c r="C43" s="10" t="s">
        <v>827</v>
      </c>
      <c r="D43" s="2" t="s">
        <v>45</v>
      </c>
      <c r="E43" s="3">
        <v>0.65</v>
      </c>
      <c r="F43" s="15">
        <v>0.52</v>
      </c>
      <c r="G43" s="3">
        <f t="shared" si="2"/>
        <v>0.8</v>
      </c>
      <c r="H43" s="3" t="s">
        <v>834</v>
      </c>
      <c r="I43" s="3" t="str">
        <f>VLOOKUP(B43,'BATERIA DE INDICADORES'!$L$4:$AC$246,18,0)</f>
        <v>DIRECCIÓN DE ATENCIÓN Y TRATAMIENTO</v>
      </c>
    </row>
    <row r="44" spans="1:9" ht="60">
      <c r="A44" s="846"/>
      <c r="B44" s="4" t="s">
        <v>111</v>
      </c>
      <c r="C44" s="2" t="s">
        <v>113</v>
      </c>
      <c r="D44" s="2" t="s">
        <v>45</v>
      </c>
      <c r="E44" s="3">
        <v>1</v>
      </c>
      <c r="F44" s="15">
        <v>1</v>
      </c>
      <c r="G44" s="3">
        <f t="shared" si="2"/>
        <v>1</v>
      </c>
      <c r="H44" s="24" t="s">
        <v>877</v>
      </c>
      <c r="I44" s="3" t="str">
        <f>VLOOKUP(B44,'BATERIA DE INDICADORES'!$L$4:$AC$246,18,0)</f>
        <v>GRUPO DE APOYO ESPIRITUAL</v>
      </c>
    </row>
    <row r="45" spans="1:9" ht="45.75" thickBot="1">
      <c r="A45" s="848"/>
      <c r="B45" s="5" t="s">
        <v>124</v>
      </c>
      <c r="C45" s="16" t="s">
        <v>851</v>
      </c>
      <c r="D45" s="6" t="s">
        <v>45</v>
      </c>
      <c r="E45" s="7">
        <v>0.95</v>
      </c>
      <c r="F45" s="46">
        <v>0.97070000000000001</v>
      </c>
      <c r="G45" s="7">
        <f t="shared" si="2"/>
        <v>1.0217894736842106</v>
      </c>
      <c r="H45" s="7" t="s">
        <v>852</v>
      </c>
      <c r="I45" s="7" t="str">
        <f>VLOOKUP(B45,'BATERIA DE INDICADORES'!$L$4:$AC$246,18,0)</f>
        <v>GRUPO DE ASUNTOS PENITENCIARIOS</v>
      </c>
    </row>
  </sheetData>
  <autoFilter ref="A4:K45"/>
  <mergeCells count="9">
    <mergeCell ref="A34:A38"/>
    <mergeCell ref="A39:A40"/>
    <mergeCell ref="A41:A45"/>
    <mergeCell ref="A5:A11"/>
    <mergeCell ref="A12:A18"/>
    <mergeCell ref="A19:A21"/>
    <mergeCell ref="A22:A25"/>
    <mergeCell ref="A26:A29"/>
    <mergeCell ref="A30:A33"/>
  </mergeCells>
  <conditionalFormatting sqref="G5:G45">
    <cfRule type="cellIs" dxfId="49" priority="1" operator="between">
      <formula>0.899</formula>
      <formula>0.7</formula>
    </cfRule>
    <cfRule type="cellIs" dxfId="48" priority="2" operator="equal">
      <formula>0.9</formula>
    </cfRule>
    <cfRule type="cellIs" dxfId="47" priority="3" operator="greaterThan">
      <formula>0.9</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6"/>
  <sheetViews>
    <sheetView showGridLines="0" topLeftCell="A15" zoomScale="82" zoomScaleNormal="82" workbookViewId="0">
      <selection activeCell="H17" sqref="H17"/>
    </sheetView>
  </sheetViews>
  <sheetFormatPr baseColWidth="10" defaultColWidth="15.140625" defaultRowHeight="15" customHeight="1"/>
  <cols>
    <col min="1" max="1" width="8.7109375" style="57" customWidth="1"/>
    <col min="2" max="2" width="24.7109375" style="57" customWidth="1"/>
    <col min="3" max="3" width="7.85546875" style="57" customWidth="1"/>
    <col min="4" max="4" width="30.140625" style="364" customWidth="1"/>
    <col min="5" max="5" width="30.140625" style="57" customWidth="1"/>
    <col min="6" max="6" width="33.42578125" style="57" customWidth="1"/>
    <col min="7" max="7" width="16.5703125" style="57" customWidth="1"/>
    <col min="8" max="8" width="11.42578125" style="385" customWidth="1"/>
    <col min="9" max="9" width="12.28515625" style="385" customWidth="1"/>
    <col min="10" max="10" width="10.85546875" style="385" customWidth="1"/>
    <col min="11" max="11" width="11.85546875" style="385" customWidth="1"/>
    <col min="12" max="12" width="12.5703125" style="385" customWidth="1"/>
    <col min="13" max="13" width="15.5703125" style="57" customWidth="1"/>
    <col min="14" max="14" width="14.140625" style="57" customWidth="1"/>
    <col min="15" max="15" width="32.5703125" style="57" bestFit="1" customWidth="1"/>
    <col min="16" max="16" width="40" style="213" hidden="1" customWidth="1"/>
    <col min="17" max="17" width="12" style="57" customWidth="1"/>
    <col min="18" max="18" width="8.7109375" style="57" customWidth="1"/>
    <col min="19" max="19" width="9.140625" style="57" customWidth="1"/>
    <col min="20" max="22" width="9.42578125" style="57" customWidth="1"/>
    <col min="23" max="23" width="15.5703125" style="57" customWidth="1"/>
    <col min="24" max="25" width="8.7109375" style="57" customWidth="1"/>
    <col min="26" max="16384" width="15.140625" style="57"/>
  </cols>
  <sheetData>
    <row r="1" spans="1:25" ht="15" customHeight="1">
      <c r="A1" s="52"/>
      <c r="B1" s="53"/>
      <c r="C1" s="53"/>
      <c r="D1" s="358"/>
      <c r="E1" s="53"/>
      <c r="F1" s="54"/>
      <c r="G1" s="53"/>
      <c r="H1" s="53"/>
      <c r="I1" s="53"/>
      <c r="J1" s="53"/>
      <c r="K1" s="54"/>
      <c r="L1" s="55"/>
      <c r="M1" s="53"/>
      <c r="N1" s="53"/>
      <c r="O1" s="53"/>
      <c r="P1" s="193"/>
      <c r="Q1" s="56"/>
      <c r="R1" s="52"/>
      <c r="S1" s="56"/>
      <c r="T1" s="56"/>
      <c r="U1" s="56"/>
      <c r="V1" s="56"/>
      <c r="W1" s="56"/>
      <c r="X1" s="52"/>
      <c r="Y1" s="52"/>
    </row>
    <row r="2" spans="1:25" ht="15" customHeight="1">
      <c r="A2" s="52"/>
      <c r="B2" s="895" t="s">
        <v>0</v>
      </c>
      <c r="C2" s="894"/>
      <c r="D2" s="894"/>
      <c r="E2" s="894"/>
      <c r="F2" s="894"/>
      <c r="G2" s="894"/>
      <c r="H2" s="894"/>
      <c r="I2" s="894"/>
      <c r="J2" s="894"/>
      <c r="K2" s="894"/>
      <c r="L2" s="894"/>
      <c r="M2" s="894"/>
      <c r="N2" s="894"/>
      <c r="O2" s="862"/>
      <c r="P2" s="193"/>
      <c r="Q2" s="56"/>
      <c r="R2" s="52"/>
      <c r="S2" s="56"/>
      <c r="T2" s="56"/>
      <c r="U2" s="56"/>
      <c r="V2" s="56"/>
      <c r="W2" s="56"/>
      <c r="X2" s="52"/>
      <c r="Y2" s="52"/>
    </row>
    <row r="3" spans="1:25" ht="15" customHeight="1">
      <c r="A3" s="52"/>
      <c r="B3" s="895" t="s">
        <v>1</v>
      </c>
      <c r="C3" s="894"/>
      <c r="D3" s="894"/>
      <c r="E3" s="894"/>
      <c r="F3" s="894"/>
      <c r="G3" s="894"/>
      <c r="H3" s="894"/>
      <c r="I3" s="894"/>
      <c r="J3" s="894"/>
      <c r="K3" s="894"/>
      <c r="L3" s="894"/>
      <c r="M3" s="894"/>
      <c r="N3" s="894"/>
      <c r="O3" s="862"/>
      <c r="P3" s="193"/>
      <c r="Q3" s="56"/>
      <c r="R3" s="52"/>
      <c r="S3" s="56"/>
      <c r="T3" s="56"/>
      <c r="U3" s="56"/>
      <c r="V3" s="56"/>
      <c r="W3" s="56"/>
      <c r="X3" s="52"/>
      <c r="Y3" s="52"/>
    </row>
    <row r="4" spans="1:25" ht="15" customHeight="1">
      <c r="A4" s="52"/>
      <c r="B4" s="895" t="s">
        <v>2</v>
      </c>
      <c r="C4" s="894"/>
      <c r="D4" s="894"/>
      <c r="E4" s="894"/>
      <c r="F4" s="894"/>
      <c r="G4" s="894"/>
      <c r="H4" s="894"/>
      <c r="I4" s="894"/>
      <c r="J4" s="894"/>
      <c r="K4" s="894"/>
      <c r="L4" s="894"/>
      <c r="M4" s="894"/>
      <c r="N4" s="894"/>
      <c r="O4" s="862"/>
      <c r="P4" s="193"/>
      <c r="Q4" s="56"/>
      <c r="R4" s="52"/>
      <c r="S4" s="56"/>
      <c r="T4" s="56"/>
      <c r="U4" s="56"/>
      <c r="V4" s="56"/>
      <c r="W4" s="56"/>
      <c r="X4" s="52"/>
      <c r="Y4" s="52"/>
    </row>
    <row r="5" spans="1:25" ht="15" customHeight="1">
      <c r="A5" s="52"/>
      <c r="B5" s="895" t="s">
        <v>3</v>
      </c>
      <c r="C5" s="894"/>
      <c r="D5" s="894"/>
      <c r="E5" s="894"/>
      <c r="F5" s="894"/>
      <c r="G5" s="894"/>
      <c r="H5" s="894"/>
      <c r="I5" s="894"/>
      <c r="J5" s="894"/>
      <c r="K5" s="894"/>
      <c r="L5" s="894"/>
      <c r="M5" s="894"/>
      <c r="N5" s="894"/>
      <c r="O5" s="862"/>
      <c r="P5" s="193"/>
      <c r="Q5" s="56"/>
      <c r="R5" s="52"/>
      <c r="S5" s="56"/>
      <c r="T5" s="56"/>
      <c r="U5" s="56"/>
      <c r="V5" s="56"/>
      <c r="W5" s="56"/>
      <c r="X5" s="52"/>
      <c r="Y5" s="52"/>
    </row>
    <row r="6" spans="1:25" ht="15" customHeight="1">
      <c r="A6" s="52"/>
      <c r="B6" s="895" t="s">
        <v>4</v>
      </c>
      <c r="C6" s="894"/>
      <c r="D6" s="894"/>
      <c r="E6" s="894"/>
      <c r="F6" s="894"/>
      <c r="G6" s="894"/>
      <c r="H6" s="894"/>
      <c r="I6" s="894"/>
      <c r="J6" s="894"/>
      <c r="K6" s="894"/>
      <c r="L6" s="894"/>
      <c r="M6" s="894"/>
      <c r="N6" s="894"/>
      <c r="O6" s="862"/>
      <c r="P6" s="193"/>
      <c r="Q6" s="56"/>
      <c r="R6" s="52"/>
      <c r="S6" s="56"/>
      <c r="T6" s="56"/>
      <c r="U6" s="56"/>
      <c r="V6" s="56"/>
      <c r="W6" s="56"/>
      <c r="X6" s="52"/>
      <c r="Y6" s="52"/>
    </row>
    <row r="7" spans="1:25" ht="15" customHeight="1" thickTop="1" thickBot="1">
      <c r="A7" s="52"/>
      <c r="B7" s="58" t="s">
        <v>5</v>
      </c>
      <c r="C7" s="59" t="s">
        <v>6</v>
      </c>
      <c r="D7" s="359" t="s">
        <v>7</v>
      </c>
      <c r="E7" s="58" t="s">
        <v>8</v>
      </c>
      <c r="F7" s="60" t="s">
        <v>9</v>
      </c>
      <c r="G7" s="895" t="s">
        <v>10</v>
      </c>
      <c r="H7" s="894"/>
      <c r="I7" s="894"/>
      <c r="J7" s="894"/>
      <c r="K7" s="894"/>
      <c r="L7" s="894"/>
      <c r="M7" s="894"/>
      <c r="N7" s="894"/>
      <c r="O7" s="862"/>
      <c r="P7" s="193"/>
      <c r="Q7" s="56"/>
      <c r="R7" s="52"/>
      <c r="S7" s="56"/>
      <c r="T7" s="56"/>
      <c r="U7" s="56"/>
      <c r="V7" s="56"/>
      <c r="W7" s="56"/>
      <c r="X7" s="52"/>
      <c r="Y7" s="52"/>
    </row>
    <row r="8" spans="1:25" ht="28.5" thickTop="1" thickBot="1">
      <c r="A8" s="52"/>
      <c r="B8" s="58"/>
      <c r="C8" s="61"/>
      <c r="D8" s="359"/>
      <c r="E8" s="58"/>
      <c r="F8" s="60"/>
      <c r="G8" s="62" t="s">
        <v>11</v>
      </c>
      <c r="H8" s="895" t="s">
        <v>12</v>
      </c>
      <c r="I8" s="896"/>
      <c r="J8" s="896"/>
      <c r="K8" s="896"/>
      <c r="L8" s="897"/>
      <c r="M8" s="63" t="s">
        <v>13</v>
      </c>
      <c r="N8" s="63" t="s">
        <v>14</v>
      </c>
      <c r="O8" s="64" t="s">
        <v>15</v>
      </c>
      <c r="P8" s="193"/>
      <c r="Q8" s="56"/>
      <c r="R8" s="52"/>
      <c r="S8" s="56"/>
      <c r="T8" s="56"/>
      <c r="U8" s="56"/>
      <c r="V8" s="56"/>
      <c r="W8" s="56"/>
      <c r="X8" s="52"/>
      <c r="Y8" s="52"/>
    </row>
    <row r="9" spans="1:25" thickTop="1" thickBot="1">
      <c r="A9" s="52"/>
      <c r="B9" s="58"/>
      <c r="C9" s="65"/>
      <c r="D9" s="359"/>
      <c r="E9" s="58"/>
      <c r="F9" s="60"/>
      <c r="G9" s="62"/>
      <c r="H9" s="66">
        <v>2015</v>
      </c>
      <c r="I9" s="66">
        <v>2016</v>
      </c>
      <c r="J9" s="66">
        <v>2017</v>
      </c>
      <c r="K9" s="66">
        <v>2018</v>
      </c>
      <c r="L9" s="66" t="s">
        <v>16</v>
      </c>
      <c r="M9" s="67"/>
      <c r="N9" s="67"/>
      <c r="O9" s="64"/>
      <c r="P9" s="204" t="s">
        <v>897</v>
      </c>
      <c r="Q9" s="56"/>
      <c r="R9" s="52"/>
      <c r="S9" s="56"/>
      <c r="T9" s="56"/>
      <c r="U9" s="56"/>
      <c r="V9" s="56"/>
      <c r="W9" s="56"/>
      <c r="X9" s="52"/>
      <c r="Y9" s="52"/>
    </row>
    <row r="10" spans="1:25" ht="16.5" customHeight="1" thickTop="1" thickBot="1">
      <c r="A10" s="52"/>
      <c r="B10" s="68" t="str">
        <f>HYPERLINK("file:///C:\USUARIO\Documents\CARPETAS%20JMRV\INPEC\PLAN%20INDICATIVO%20INPEC\PLAN%20INDICATIVO%20INPEC.xlsx#'INSTRUCTIVO MATRIZ P.I'!A1","1")</f>
        <v>1</v>
      </c>
      <c r="C10" s="68"/>
      <c r="D10" s="360" t="str">
        <f>HYPERLINK("file:///C:\USUARIO\Documents\CARPETAS%20JMRV\INPEC\PLAN%20INDICATIVO%20INPEC\PLAN%20INDICATIVO%20CONSOLIDADO%2015%20DIC.xlsx#'INSTRUCTIVO MATRIZ P.I'!A1","2")</f>
        <v>2</v>
      </c>
      <c r="E10" s="68" t="str">
        <f>HYPERLINK("file:///C:\USUARIO\Documents\CARPETAS%20JMRV\INPEC\PLAN%20INDICATIVO%20INPEC\PLAN%20INDICATIVO%20CONSOLIDADO%2015%20DIC.xlsx#'INSTRUCTIVO MATRIZ P.I'!A1"," ")</f>
        <v xml:space="preserve"> </v>
      </c>
      <c r="F10" s="68" t="str">
        <f>HYPERLINK("file:///C:\USUARIO\Documents\CARPETAS%20JMRV\INPEC\PLAN%20INDICATIVO%20INPEC\PLAN%20INDICATIVO%20CONSOLIDADO%2015%20DIC.xlsx#'INSTRUCTIVO MATRIZ P.I'!A1","4")</f>
        <v>4</v>
      </c>
      <c r="G10" s="68" t="str">
        <f>HYPERLINK("file:///C:\USUARIO\Documents\CARPETAS%20JMRV\INPEC\PLAN%20INDICATIVO%20INPEC\PLAN%20INDICATIVO%20CONSOLIDADO%2015%20DIC.xlsx#'INSTRUCTIVO MATRIZ P.I'!A1","6")</f>
        <v>6</v>
      </c>
      <c r="H10" s="68" t="str">
        <f>HYPERLINK("file:///C:\USUARIO\Documents\CARPETAS%20JMRV\INPEC\PLAN%20INDICATIVO%20INPEC\PLAN%20INDICATIVO%20CONSOLIDADO%2015%20DIC.xlsx#'INSTRUCTIVO MATRIZ P.I'!A1","7")</f>
        <v>7</v>
      </c>
      <c r="I10" s="68" t="str">
        <f>HYPERLINK("file:///C:\USUARIO\Documents\CARPETAS%20JMRV\INPEC\PLAN%20INDICATIVO%20INPEC\PLAN%20INDICATIVO%20CONSOLIDADO%2015%20DIC.xlsx#'INSTRUCTIVO MATRIZ P.I'!A1","8")</f>
        <v>8</v>
      </c>
      <c r="J10" s="68" t="str">
        <f>HYPERLINK("file:///C:\USUARIO\Documents\CARPETAS%20JMRV\INPEC\PLAN%20INDICATIVO%20INPEC\PLAN%20INDICATIVO%20CONSOLIDADO%2015%20DIC.xlsx#'INSTRUCTIVO MATRIZ P.I'!A1","9")</f>
        <v>9</v>
      </c>
      <c r="K10" s="68" t="str">
        <f>HYPERLINK("file:///C:\USUARIO\Documents\CARPETAS%20JMRV\INPEC\PLAN%20INDICATIVO%20INPEC\PLAN%20INDICATIVO%20CONSOLIDADO%2015%20DIC.xlsx#'INSTRUCTIVO MATRIZ P.I'!A1","10")</f>
        <v>10</v>
      </c>
      <c r="L10" s="68" t="str">
        <f>HYPERLINK("file:///C:\USUARIO\Documents\CARPETAS%20JMRV\INPEC\PLAN%20INDICATIVO%20INPEC\PLAN%20INDICATIVO%20CONSOLIDADO%2015%20DIC.xlsx#'INSTRUCTIVO MATRIZ P.I'!A1","11")</f>
        <v>11</v>
      </c>
      <c r="M10" s="68" t="str">
        <f>HYPERLINK("file:///C:\USUARIO\Documents\CARPETAS%20JMRV\INPEC\PLAN%20INDICATIVO%20INPEC\PLAN%20INDICATIVO%20CONSOLIDADO%2015%20DIC.xlsx#'INSTRUCTIVO MATRIZ P.I'!A1","12")</f>
        <v>12</v>
      </c>
      <c r="N10" s="68" t="str">
        <f>HYPERLINK("file:///C:\USUARIO\Documents\CARPETAS%20JMRV\INPEC\PLAN%20INDICATIVO%20INPEC\PLAN%20INDICATIVO%20CONSOLIDADO%2015%20DIC.xlsx#'INSTRUCTIVO MATRIZ P.I'!A1","15")</f>
        <v>15</v>
      </c>
      <c r="O10" s="198" t="str">
        <f>HYPERLINK("file:///C:\USUARIO\Documents\CARPETAS%20JMRV\INPEC\PLAN%20INDICATIVO%20INPEC\PLAN%20INDICATIVO%20CONSOLIDADO%2015%20DIC.xlsx#'INSTRUCTIVO MATRIZ P.I'!A1","16")</f>
        <v>16</v>
      </c>
      <c r="P10" s="205"/>
      <c r="Q10" s="56"/>
      <c r="R10" s="52"/>
      <c r="S10" s="56"/>
      <c r="T10" s="56"/>
      <c r="U10" s="56"/>
      <c r="V10" s="56"/>
      <c r="W10" s="56"/>
      <c r="X10" s="52"/>
      <c r="Y10" s="52"/>
    </row>
    <row r="11" spans="1:25" ht="49.5" customHeight="1" thickTop="1" thickBot="1">
      <c r="A11" s="69"/>
      <c r="B11" s="893" t="s">
        <v>17</v>
      </c>
      <c r="C11" s="894"/>
      <c r="D11" s="862"/>
      <c r="E11" s="70"/>
      <c r="F11" s="71"/>
      <c r="G11" s="71"/>
      <c r="H11" s="71"/>
      <c r="I11" s="71"/>
      <c r="J11" s="71"/>
      <c r="K11" s="71"/>
      <c r="L11" s="71"/>
      <c r="M11" s="71"/>
      <c r="N11" s="71"/>
      <c r="O11" s="199"/>
      <c r="P11" s="206"/>
      <c r="Q11" s="69"/>
      <c r="R11" s="69"/>
      <c r="S11" s="69"/>
      <c r="T11" s="69"/>
      <c r="U11" s="69"/>
      <c r="V11" s="69"/>
      <c r="W11" s="69"/>
      <c r="X11" s="69"/>
      <c r="Y11" s="52"/>
    </row>
    <row r="12" spans="1:25" ht="34.5" customHeight="1" thickTop="1" thickBot="1">
      <c r="A12" s="244"/>
      <c r="B12" s="72" t="s">
        <v>18</v>
      </c>
      <c r="C12" s="194" t="s">
        <v>19</v>
      </c>
      <c r="D12" s="868" t="s">
        <v>20</v>
      </c>
      <c r="E12" s="862"/>
      <c r="F12" s="74"/>
      <c r="G12" s="72"/>
      <c r="H12" s="74"/>
      <c r="I12" s="74"/>
      <c r="J12" s="74"/>
      <c r="K12" s="74"/>
      <c r="L12" s="74"/>
      <c r="M12" s="75"/>
      <c r="N12" s="75"/>
      <c r="O12" s="200"/>
      <c r="P12" s="206"/>
      <c r="Q12" s="69"/>
      <c r="R12" s="69"/>
      <c r="S12" s="69"/>
      <c r="T12" s="69"/>
      <c r="U12" s="69"/>
      <c r="V12" s="69"/>
      <c r="W12" s="69"/>
      <c r="X12" s="76"/>
      <c r="Y12" s="52"/>
    </row>
    <row r="13" spans="1:25" ht="42.75" customHeight="1" thickTop="1" thickBot="1">
      <c r="A13" s="52"/>
      <c r="B13" s="77" t="s">
        <v>21</v>
      </c>
      <c r="C13" s="195" t="s">
        <v>22</v>
      </c>
      <c r="D13" s="871" t="s">
        <v>23</v>
      </c>
      <c r="E13" s="862"/>
      <c r="F13" s="78"/>
      <c r="G13" s="79"/>
      <c r="H13" s="80"/>
      <c r="I13" s="80"/>
      <c r="J13" s="80"/>
      <c r="K13" s="80"/>
      <c r="L13" s="79"/>
      <c r="M13" s="81"/>
      <c r="N13" s="81"/>
      <c r="O13" s="201"/>
      <c r="P13" s="205"/>
      <c r="Q13" s="82"/>
      <c r="R13" s="52"/>
      <c r="S13" s="83"/>
      <c r="T13" s="83"/>
      <c r="U13" s="83"/>
      <c r="V13" s="83"/>
      <c r="W13" s="83"/>
      <c r="X13" s="52"/>
      <c r="Y13" s="52"/>
    </row>
    <row r="14" spans="1:25" ht="40.5" customHeight="1" thickTop="1" thickBot="1">
      <c r="A14" s="52"/>
      <c r="B14" s="84" t="s">
        <v>24</v>
      </c>
      <c r="C14" s="195" t="s">
        <v>25</v>
      </c>
      <c r="D14" s="869" t="s">
        <v>26</v>
      </c>
      <c r="E14" s="866"/>
      <c r="F14" s="85"/>
      <c r="G14" s="86"/>
      <c r="H14" s="87"/>
      <c r="I14" s="87"/>
      <c r="J14" s="87"/>
      <c r="K14" s="87"/>
      <c r="L14" s="86"/>
      <c r="M14" s="88"/>
      <c r="N14" s="88"/>
      <c r="O14" s="202"/>
      <c r="P14" s="205"/>
      <c r="Q14" s="82"/>
      <c r="R14" s="52"/>
      <c r="S14" s="89"/>
      <c r="T14" s="89"/>
      <c r="U14" s="89"/>
      <c r="V14" s="89"/>
      <c r="W14" s="89"/>
      <c r="X14" s="52"/>
      <c r="Y14" s="52"/>
    </row>
    <row r="15" spans="1:25" ht="69" customHeight="1" thickTop="1" thickBot="1">
      <c r="A15" s="52"/>
      <c r="B15" s="90" t="s">
        <v>27</v>
      </c>
      <c r="C15" s="195" t="s">
        <v>28</v>
      </c>
      <c r="D15" s="174" t="s">
        <v>29</v>
      </c>
      <c r="E15" s="371" t="s">
        <v>30</v>
      </c>
      <c r="F15" s="78" t="s">
        <v>31</v>
      </c>
      <c r="G15" s="91">
        <v>4</v>
      </c>
      <c r="H15" s="92">
        <v>6</v>
      </c>
      <c r="I15" s="92">
        <v>6</v>
      </c>
      <c r="J15" s="92">
        <v>6</v>
      </c>
      <c r="K15" s="92">
        <v>6</v>
      </c>
      <c r="L15" s="91">
        <v>24</v>
      </c>
      <c r="M15" s="93" t="s">
        <v>32</v>
      </c>
      <c r="N15" s="94"/>
      <c r="O15" s="203">
        <f>+N15/L15</f>
        <v>0</v>
      </c>
      <c r="P15" s="205"/>
      <c r="Q15" s="82"/>
      <c r="R15" s="52"/>
      <c r="S15" s="95"/>
      <c r="T15" s="96"/>
      <c r="U15" s="96"/>
      <c r="V15" s="96"/>
      <c r="W15" s="96"/>
      <c r="X15" s="52"/>
      <c r="Y15" s="52"/>
    </row>
    <row r="16" spans="1:25" ht="75" customHeight="1" thickTop="1" thickBot="1">
      <c r="A16" s="215"/>
      <c r="B16" s="216" t="s">
        <v>33</v>
      </c>
      <c r="C16" s="196" t="s">
        <v>34</v>
      </c>
      <c r="D16" s="863" t="s">
        <v>35</v>
      </c>
      <c r="E16" s="864"/>
      <c r="F16" s="78" t="s">
        <v>31</v>
      </c>
      <c r="G16" s="217">
        <v>0</v>
      </c>
      <c r="H16" s="222">
        <v>1</v>
      </c>
      <c r="I16" s="222">
        <v>0</v>
      </c>
      <c r="J16" s="222">
        <v>0</v>
      </c>
      <c r="K16" s="222">
        <v>0</v>
      </c>
      <c r="L16" s="217">
        <f>SUM(H16:K16)</f>
        <v>1</v>
      </c>
      <c r="M16" s="93" t="s">
        <v>32</v>
      </c>
      <c r="N16" s="220"/>
      <c r="O16" s="241">
        <f>+N16/L16</f>
        <v>0</v>
      </c>
      <c r="P16" s="225"/>
      <c r="Q16" s="226"/>
      <c r="R16" s="215"/>
      <c r="S16" s="228"/>
      <c r="T16" s="228"/>
      <c r="U16" s="227"/>
      <c r="V16" s="227"/>
      <c r="W16" s="229"/>
      <c r="X16" s="215"/>
      <c r="Y16" s="52"/>
    </row>
    <row r="17" spans="1:25" ht="50.25" customHeight="1" thickTop="1" thickBot="1">
      <c r="A17" s="106"/>
      <c r="B17" s="107" t="s">
        <v>36</v>
      </c>
      <c r="C17" s="196" t="s">
        <v>37</v>
      </c>
      <c r="D17" s="898" t="s">
        <v>38</v>
      </c>
      <c r="E17" s="862"/>
      <c r="F17" s="78" t="s">
        <v>31</v>
      </c>
      <c r="G17" s="108">
        <v>0</v>
      </c>
      <c r="H17" s="66">
        <v>0</v>
      </c>
      <c r="I17" s="66">
        <v>1</v>
      </c>
      <c r="J17" s="66">
        <v>1</v>
      </c>
      <c r="K17" s="66">
        <v>1</v>
      </c>
      <c r="L17" s="108">
        <f>SUBTOTAL(9,I17:K17)</f>
        <v>3</v>
      </c>
      <c r="M17" s="93" t="s">
        <v>32</v>
      </c>
      <c r="N17" s="220"/>
      <c r="O17" s="241">
        <f>+N17/L17</f>
        <v>0</v>
      </c>
      <c r="P17" s="208"/>
      <c r="Q17" s="110"/>
      <c r="R17" s="106"/>
      <c r="S17" s="111"/>
      <c r="T17" s="111"/>
      <c r="U17" s="112"/>
      <c r="V17" s="112"/>
      <c r="W17" s="113"/>
      <c r="X17" s="106"/>
      <c r="Y17" s="52"/>
    </row>
    <row r="18" spans="1:25" ht="39" customHeight="1" thickTop="1" thickBot="1">
      <c r="A18" s="106"/>
      <c r="B18" s="107" t="s">
        <v>50</v>
      </c>
      <c r="C18" s="196" t="s">
        <v>39</v>
      </c>
      <c r="D18" s="898" t="s">
        <v>40</v>
      </c>
      <c r="E18" s="862"/>
      <c r="F18" s="78" t="s">
        <v>31</v>
      </c>
      <c r="G18" s="108">
        <v>0</v>
      </c>
      <c r="H18" s="66">
        <v>0</v>
      </c>
      <c r="I18" s="66">
        <v>6</v>
      </c>
      <c r="J18" s="66"/>
      <c r="K18" s="66"/>
      <c r="L18" s="108">
        <v>6</v>
      </c>
      <c r="M18" s="93" t="s">
        <v>32</v>
      </c>
      <c r="N18" s="220"/>
      <c r="O18" s="241"/>
      <c r="P18" s="208"/>
      <c r="Q18" s="110"/>
      <c r="R18" s="106"/>
      <c r="S18" s="111"/>
      <c r="T18" s="111"/>
      <c r="U18" s="112"/>
      <c r="V18" s="112"/>
      <c r="W18" s="113"/>
      <c r="X18" s="106"/>
      <c r="Y18" s="52"/>
    </row>
    <row r="19" spans="1:25" ht="52.5" customHeight="1" thickTop="1" thickBot="1">
      <c r="A19" s="52"/>
      <c r="B19" s="90" t="s">
        <v>41</v>
      </c>
      <c r="C19" s="195" t="s">
        <v>42</v>
      </c>
      <c r="D19" s="174" t="s">
        <v>43</v>
      </c>
      <c r="E19" s="114" t="s">
        <v>911</v>
      </c>
      <c r="F19" s="62" t="s">
        <v>44</v>
      </c>
      <c r="G19" s="115">
        <v>0.85</v>
      </c>
      <c r="H19" s="116">
        <v>0.9</v>
      </c>
      <c r="I19" s="117">
        <v>0.98</v>
      </c>
      <c r="J19" s="117">
        <v>0.98</v>
      </c>
      <c r="K19" s="117">
        <v>0.98</v>
      </c>
      <c r="L19" s="118">
        <v>0.98</v>
      </c>
      <c r="M19" s="93" t="s">
        <v>45</v>
      </c>
      <c r="N19" s="220"/>
      <c r="O19" s="241">
        <f t="shared" ref="O19:O31" si="0">+N19/L19</f>
        <v>0</v>
      </c>
      <c r="P19" s="205"/>
      <c r="Q19" s="119"/>
      <c r="R19" s="52"/>
      <c r="S19" s="95"/>
      <c r="T19" s="96"/>
      <c r="U19" s="96"/>
      <c r="V19" s="96"/>
      <c r="W19" s="96"/>
      <c r="X19" s="52"/>
      <c r="Y19" s="52"/>
    </row>
    <row r="20" spans="1:25" ht="56.25" customHeight="1" thickTop="1" thickBot="1">
      <c r="A20" s="106"/>
      <c r="B20" s="120" t="s">
        <v>33</v>
      </c>
      <c r="C20" s="196" t="s">
        <v>46</v>
      </c>
      <c r="D20" s="861" t="s">
        <v>47</v>
      </c>
      <c r="E20" s="862"/>
      <c r="F20" s="78" t="s">
        <v>31</v>
      </c>
      <c r="G20" s="121">
        <v>0.15</v>
      </c>
      <c r="H20" s="122">
        <v>0.6</v>
      </c>
      <c r="I20" s="122">
        <v>0.65</v>
      </c>
      <c r="J20" s="122">
        <v>0.7</v>
      </c>
      <c r="K20" s="122">
        <v>0.75</v>
      </c>
      <c r="L20" s="121">
        <f>+K20</f>
        <v>0.75</v>
      </c>
      <c r="M20" s="93" t="s">
        <v>45</v>
      </c>
      <c r="N20" s="220"/>
      <c r="O20" s="241">
        <f t="shared" si="0"/>
        <v>0</v>
      </c>
      <c r="P20" s="205"/>
      <c r="Q20" s="119"/>
      <c r="R20" s="52"/>
      <c r="S20" s="123"/>
      <c r="T20" s="123"/>
      <c r="U20" s="123"/>
      <c r="V20" s="123"/>
      <c r="W20" s="124"/>
      <c r="X20" s="52"/>
      <c r="Y20" s="52"/>
    </row>
    <row r="21" spans="1:25" ht="45.75" customHeight="1" thickTop="1" thickBot="1">
      <c r="A21" s="106"/>
      <c r="B21" s="120" t="s">
        <v>36</v>
      </c>
      <c r="C21" s="196" t="s">
        <v>48</v>
      </c>
      <c r="D21" s="861" t="s">
        <v>49</v>
      </c>
      <c r="E21" s="862"/>
      <c r="F21" s="78" t="s">
        <v>31</v>
      </c>
      <c r="G21" s="108">
        <v>36</v>
      </c>
      <c r="H21" s="66">
        <v>36</v>
      </c>
      <c r="I21" s="222">
        <v>10</v>
      </c>
      <c r="J21" s="66">
        <v>36</v>
      </c>
      <c r="K21" s="66">
        <v>36</v>
      </c>
      <c r="L21" s="108">
        <f>SUM(H21:K21)</f>
        <v>118</v>
      </c>
      <c r="M21" s="93" t="s">
        <v>32</v>
      </c>
      <c r="N21" s="220"/>
      <c r="O21" s="241">
        <f t="shared" si="0"/>
        <v>0</v>
      </c>
      <c r="P21" s="214" t="s">
        <v>899</v>
      </c>
      <c r="Q21" s="119"/>
      <c r="R21" s="52"/>
      <c r="S21" s="123"/>
      <c r="T21" s="123"/>
      <c r="U21" s="123"/>
      <c r="V21" s="123"/>
      <c r="W21" s="124"/>
      <c r="X21" s="52"/>
      <c r="Y21" s="52"/>
    </row>
    <row r="22" spans="1:25" ht="48.75" customHeight="1" thickTop="1" thickBot="1">
      <c r="A22" s="106"/>
      <c r="B22" s="120" t="s">
        <v>50</v>
      </c>
      <c r="C22" s="196" t="s">
        <v>51</v>
      </c>
      <c r="D22" s="863" t="s">
        <v>52</v>
      </c>
      <c r="E22" s="864"/>
      <c r="F22" s="78" t="s">
        <v>31</v>
      </c>
      <c r="G22" s="121">
        <v>0.85</v>
      </c>
      <c r="H22" s="122">
        <v>0.9</v>
      </c>
      <c r="I22" s="218">
        <v>0.96</v>
      </c>
      <c r="J22" s="122">
        <v>0.97</v>
      </c>
      <c r="K22" s="122">
        <v>0.98</v>
      </c>
      <c r="L22" s="121">
        <f>+K22</f>
        <v>0.98</v>
      </c>
      <c r="M22" s="93" t="s">
        <v>45</v>
      </c>
      <c r="N22" s="220"/>
      <c r="O22" s="241">
        <f t="shared" si="0"/>
        <v>0</v>
      </c>
      <c r="P22" s="205"/>
      <c r="Q22" s="119"/>
      <c r="R22" s="52"/>
      <c r="S22" s="125"/>
      <c r="T22" s="123"/>
      <c r="U22" s="123"/>
      <c r="V22" s="123"/>
      <c r="W22" s="124"/>
      <c r="X22" s="52"/>
      <c r="Y22" s="52"/>
    </row>
    <row r="23" spans="1:25" s="231" customFormat="1" ht="41.25" customHeight="1" thickTop="1" thickBot="1">
      <c r="A23" s="215"/>
      <c r="B23" s="224" t="s">
        <v>53</v>
      </c>
      <c r="C23" s="196" t="s">
        <v>54</v>
      </c>
      <c r="D23" s="863" t="s">
        <v>55</v>
      </c>
      <c r="E23" s="864"/>
      <c r="F23" s="78" t="s">
        <v>31</v>
      </c>
      <c r="G23" s="217">
        <v>12</v>
      </c>
      <c r="H23" s="222">
        <v>12</v>
      </c>
      <c r="I23" s="222">
        <v>12</v>
      </c>
      <c r="J23" s="222">
        <v>12</v>
      </c>
      <c r="K23" s="222">
        <v>12</v>
      </c>
      <c r="L23" s="217">
        <f>SUM(H23:K23)</f>
        <v>48</v>
      </c>
      <c r="M23" s="93" t="s">
        <v>32</v>
      </c>
      <c r="N23" s="220"/>
      <c r="O23" s="241">
        <f t="shared" si="0"/>
        <v>0</v>
      </c>
      <c r="P23" s="225"/>
      <c r="Q23" s="226"/>
      <c r="R23" s="215"/>
      <c r="S23" s="227"/>
      <c r="T23" s="228"/>
      <c r="U23" s="227"/>
      <c r="V23" s="227"/>
      <c r="W23" s="229"/>
      <c r="X23" s="215"/>
      <c r="Y23" s="230"/>
    </row>
    <row r="24" spans="1:25" ht="45.75" customHeight="1" thickTop="1" thickBot="1">
      <c r="A24" s="106"/>
      <c r="B24" s="120" t="s">
        <v>56</v>
      </c>
      <c r="C24" s="196" t="s">
        <v>57</v>
      </c>
      <c r="D24" s="865" t="s">
        <v>58</v>
      </c>
      <c r="E24" s="866"/>
      <c r="F24" s="78" t="s">
        <v>31</v>
      </c>
      <c r="G24" s="108">
        <v>0</v>
      </c>
      <c r="H24" s="66">
        <v>0</v>
      </c>
      <c r="I24" s="66">
        <v>1</v>
      </c>
      <c r="J24" s="66">
        <v>0</v>
      </c>
      <c r="K24" s="66">
        <v>0</v>
      </c>
      <c r="L24" s="108">
        <v>1</v>
      </c>
      <c r="M24" s="93" t="s">
        <v>32</v>
      </c>
      <c r="N24" s="220"/>
      <c r="O24" s="241">
        <f t="shared" si="0"/>
        <v>0</v>
      </c>
      <c r="P24" s="205"/>
      <c r="Q24" s="119"/>
      <c r="R24" s="52"/>
      <c r="S24" s="125"/>
      <c r="T24" s="123"/>
      <c r="U24" s="125"/>
      <c r="V24" s="125"/>
      <c r="W24" s="124"/>
      <c r="X24" s="52"/>
      <c r="Y24" s="52"/>
    </row>
    <row r="25" spans="1:25" ht="45.75" customHeight="1" thickTop="1" thickBot="1">
      <c r="A25" s="106"/>
      <c r="B25" s="120" t="s">
        <v>59</v>
      </c>
      <c r="C25" s="196" t="s">
        <v>60</v>
      </c>
      <c r="D25" s="865" t="s">
        <v>61</v>
      </c>
      <c r="E25" s="866"/>
      <c r="F25" s="78" t="s">
        <v>31</v>
      </c>
      <c r="G25" s="108">
        <v>0</v>
      </c>
      <c r="H25" s="66">
        <v>0</v>
      </c>
      <c r="I25" s="66">
        <v>1</v>
      </c>
      <c r="J25" s="66">
        <v>0</v>
      </c>
      <c r="K25" s="66">
        <v>0</v>
      </c>
      <c r="L25" s="108">
        <v>1</v>
      </c>
      <c r="M25" s="93" t="s">
        <v>32</v>
      </c>
      <c r="N25" s="220"/>
      <c r="O25" s="241">
        <f t="shared" si="0"/>
        <v>0</v>
      </c>
      <c r="P25" s="205"/>
      <c r="Q25" s="119"/>
      <c r="R25" s="52"/>
      <c r="S25" s="125"/>
      <c r="T25" s="123"/>
      <c r="U25" s="125"/>
      <c r="V25" s="125"/>
      <c r="W25" s="124"/>
      <c r="X25" s="52"/>
      <c r="Y25" s="52"/>
    </row>
    <row r="26" spans="1:25" ht="45.75" customHeight="1" thickTop="1" thickBot="1">
      <c r="A26" s="106"/>
      <c r="B26" s="120" t="s">
        <v>62</v>
      </c>
      <c r="C26" s="196" t="s">
        <v>63</v>
      </c>
      <c r="D26" s="865" t="s">
        <v>64</v>
      </c>
      <c r="E26" s="866"/>
      <c r="F26" s="78" t="s">
        <v>31</v>
      </c>
      <c r="G26" s="316">
        <v>1</v>
      </c>
      <c r="H26" s="317">
        <v>1</v>
      </c>
      <c r="I26" s="317">
        <v>1</v>
      </c>
      <c r="J26" s="317">
        <v>1</v>
      </c>
      <c r="K26" s="317">
        <v>1</v>
      </c>
      <c r="L26" s="316">
        <v>1</v>
      </c>
      <c r="M26" s="93" t="s">
        <v>32</v>
      </c>
      <c r="N26" s="220"/>
      <c r="O26" s="241">
        <f t="shared" si="0"/>
        <v>0</v>
      </c>
      <c r="P26" s="205"/>
      <c r="Q26" s="119"/>
      <c r="R26" s="52"/>
      <c r="S26" s="125"/>
      <c r="T26" s="123"/>
      <c r="U26" s="125"/>
      <c r="V26" s="125"/>
      <c r="W26" s="124"/>
      <c r="X26" s="52"/>
      <c r="Y26" s="52"/>
    </row>
    <row r="27" spans="1:25" ht="43.5" customHeight="1" thickTop="1" thickBot="1">
      <c r="A27" s="215"/>
      <c r="B27" s="120" t="s">
        <v>66</v>
      </c>
      <c r="C27" s="196" t="s">
        <v>67</v>
      </c>
      <c r="D27" s="863" t="s">
        <v>68</v>
      </c>
      <c r="E27" s="864"/>
      <c r="F27" s="78" t="s">
        <v>31</v>
      </c>
      <c r="G27" s="99">
        <v>11</v>
      </c>
      <c r="H27" s="100">
        <v>6</v>
      </c>
      <c r="I27" s="100">
        <v>12</v>
      </c>
      <c r="J27" s="100">
        <v>12</v>
      </c>
      <c r="K27" s="100">
        <v>12</v>
      </c>
      <c r="L27" s="99">
        <f>+K27</f>
        <v>12</v>
      </c>
      <c r="M27" s="93" t="s">
        <v>32</v>
      </c>
      <c r="N27" s="220"/>
      <c r="O27" s="241">
        <f t="shared" si="0"/>
        <v>0</v>
      </c>
      <c r="P27" s="207"/>
      <c r="Q27" s="102"/>
      <c r="R27" s="97"/>
      <c r="S27" s="104"/>
      <c r="T27" s="103"/>
      <c r="U27" s="104"/>
      <c r="V27" s="104"/>
      <c r="W27" s="105"/>
      <c r="X27" s="97"/>
      <c r="Y27" s="52"/>
    </row>
    <row r="28" spans="1:25" ht="84.75" customHeight="1" thickTop="1" thickBot="1">
      <c r="A28" s="215"/>
      <c r="B28" s="120" t="s">
        <v>69</v>
      </c>
      <c r="C28" s="221" t="s">
        <v>70</v>
      </c>
      <c r="D28" s="873" t="s">
        <v>71</v>
      </c>
      <c r="E28" s="866"/>
      <c r="F28" s="78" t="s">
        <v>31</v>
      </c>
      <c r="G28" s="99">
        <v>0</v>
      </c>
      <c r="H28" s="133">
        <v>1</v>
      </c>
      <c r="I28" s="133">
        <v>0</v>
      </c>
      <c r="J28" s="133">
        <v>0</v>
      </c>
      <c r="K28" s="100">
        <v>0</v>
      </c>
      <c r="L28" s="134">
        <v>1</v>
      </c>
      <c r="M28" s="93" t="s">
        <v>45</v>
      </c>
      <c r="N28" s="220"/>
      <c r="O28" s="241">
        <f t="shared" si="0"/>
        <v>0</v>
      </c>
      <c r="P28" s="207"/>
      <c r="Q28" s="102"/>
      <c r="R28" s="97"/>
      <c r="S28" s="104"/>
      <c r="T28" s="103"/>
      <c r="U28" s="104"/>
      <c r="V28" s="104"/>
      <c r="W28" s="105"/>
      <c r="X28" s="97"/>
      <c r="Y28" s="52"/>
    </row>
    <row r="29" spans="1:25" ht="60" customHeight="1" thickTop="1" thickBot="1">
      <c r="A29" s="215"/>
      <c r="B29" s="224" t="s">
        <v>72</v>
      </c>
      <c r="C29" s="221" t="s">
        <v>73</v>
      </c>
      <c r="D29" s="863" t="s">
        <v>74</v>
      </c>
      <c r="E29" s="864"/>
      <c r="F29" s="78" t="s">
        <v>31</v>
      </c>
      <c r="G29" s="99">
        <v>0</v>
      </c>
      <c r="H29" s="100">
        <v>6</v>
      </c>
      <c r="I29" s="100">
        <v>6</v>
      </c>
      <c r="J29" s="100">
        <v>6</v>
      </c>
      <c r="K29" s="100">
        <v>6</v>
      </c>
      <c r="L29" s="99">
        <f>+K29</f>
        <v>6</v>
      </c>
      <c r="M29" s="93" t="s">
        <v>32</v>
      </c>
      <c r="N29" s="220"/>
      <c r="O29" s="241">
        <f t="shared" si="0"/>
        <v>0</v>
      </c>
      <c r="P29" s="207"/>
      <c r="Q29" s="102"/>
      <c r="R29" s="97"/>
      <c r="S29" s="104"/>
      <c r="T29" s="103"/>
      <c r="U29" s="104"/>
      <c r="V29" s="104"/>
      <c r="W29" s="105"/>
      <c r="X29" s="97"/>
      <c r="Y29" s="52"/>
    </row>
    <row r="30" spans="1:25" ht="44.25" customHeight="1" thickTop="1" thickBot="1">
      <c r="A30" s="215"/>
      <c r="B30" s="224" t="s">
        <v>75</v>
      </c>
      <c r="C30" s="221" t="s">
        <v>76</v>
      </c>
      <c r="D30" s="863" t="s">
        <v>77</v>
      </c>
      <c r="E30" s="864"/>
      <c r="F30" s="78" t="s">
        <v>31</v>
      </c>
      <c r="G30" s="99">
        <v>0</v>
      </c>
      <c r="H30" s="100">
        <v>10</v>
      </c>
      <c r="I30" s="100">
        <v>10</v>
      </c>
      <c r="J30" s="100">
        <v>10</v>
      </c>
      <c r="K30" s="100">
        <v>10</v>
      </c>
      <c r="L30" s="99">
        <f>SUM(H30:K30)</f>
        <v>40</v>
      </c>
      <c r="M30" s="93" t="s">
        <v>32</v>
      </c>
      <c r="N30" s="220"/>
      <c r="O30" s="241">
        <f t="shared" si="0"/>
        <v>0</v>
      </c>
      <c r="P30" s="207"/>
      <c r="Q30" s="102"/>
      <c r="R30" s="97"/>
      <c r="S30" s="104"/>
      <c r="T30" s="103"/>
      <c r="U30" s="104"/>
      <c r="V30" s="104"/>
      <c r="W30" s="105"/>
      <c r="X30" s="97"/>
      <c r="Y30" s="52"/>
    </row>
    <row r="31" spans="1:25" ht="54" customHeight="1" thickTop="1" thickBot="1">
      <c r="A31" s="215"/>
      <c r="B31" s="224" t="s">
        <v>78</v>
      </c>
      <c r="C31" s="221" t="s">
        <v>79</v>
      </c>
      <c r="D31" s="863" t="s">
        <v>80</v>
      </c>
      <c r="E31" s="864"/>
      <c r="F31" s="78" t="s">
        <v>81</v>
      </c>
      <c r="G31" s="136">
        <v>0</v>
      </c>
      <c r="H31" s="137">
        <v>0.33</v>
      </c>
      <c r="I31" s="138">
        <v>0.66</v>
      </c>
      <c r="J31" s="138">
        <v>1</v>
      </c>
      <c r="K31" s="138">
        <v>0</v>
      </c>
      <c r="L31" s="139">
        <v>1</v>
      </c>
      <c r="M31" s="56" t="s">
        <v>45</v>
      </c>
      <c r="N31" s="220"/>
      <c r="O31" s="319">
        <f t="shared" si="0"/>
        <v>0</v>
      </c>
      <c r="P31" s="205"/>
      <c r="Q31" s="119"/>
      <c r="R31" s="52"/>
      <c r="S31" s="125"/>
      <c r="T31" s="123"/>
      <c r="U31" s="125"/>
      <c r="V31" s="125"/>
      <c r="W31" s="124"/>
      <c r="X31" s="52"/>
      <c r="Y31" s="52"/>
    </row>
    <row r="32" spans="1:25" ht="54" customHeight="1" thickTop="1" thickBot="1">
      <c r="A32" s="215"/>
      <c r="B32" s="224" t="s">
        <v>82</v>
      </c>
      <c r="C32" s="221" t="s">
        <v>83</v>
      </c>
      <c r="D32" s="863" t="s">
        <v>84</v>
      </c>
      <c r="E32" s="864"/>
      <c r="F32" s="78" t="s">
        <v>31</v>
      </c>
      <c r="G32" s="99">
        <v>0</v>
      </c>
      <c r="H32" s="133">
        <v>1</v>
      </c>
      <c r="I32" s="133">
        <v>1</v>
      </c>
      <c r="J32" s="133">
        <v>1</v>
      </c>
      <c r="K32" s="133">
        <v>1</v>
      </c>
      <c r="L32" s="133">
        <v>1</v>
      </c>
      <c r="M32" s="56" t="s">
        <v>45</v>
      </c>
      <c r="N32" s="220"/>
      <c r="O32" s="319"/>
      <c r="P32" s="205"/>
      <c r="Q32" s="119"/>
      <c r="R32" s="52"/>
      <c r="S32" s="125"/>
      <c r="T32" s="123"/>
      <c r="U32" s="125"/>
      <c r="V32" s="125"/>
      <c r="W32" s="124"/>
      <c r="X32" s="52"/>
      <c r="Y32" s="52"/>
    </row>
    <row r="33" spans="1:25" ht="62.25" customHeight="1" thickTop="1" thickBot="1">
      <c r="A33" s="52"/>
      <c r="B33" s="141" t="s">
        <v>85</v>
      </c>
      <c r="C33" s="195" t="s">
        <v>86</v>
      </c>
      <c r="D33" s="174" t="s">
        <v>87</v>
      </c>
      <c r="E33" s="365" t="s">
        <v>912</v>
      </c>
      <c r="F33" s="142" t="s">
        <v>88</v>
      </c>
      <c r="G33" s="115">
        <f>110100/113623</f>
        <v>0.9689939536889538</v>
      </c>
      <c r="H33" s="116">
        <v>0.97</v>
      </c>
      <c r="I33" s="116">
        <v>0.97</v>
      </c>
      <c r="J33" s="116">
        <v>0.98</v>
      </c>
      <c r="K33" s="116">
        <v>0.98</v>
      </c>
      <c r="L33" s="115">
        <f>K33</f>
        <v>0.98</v>
      </c>
      <c r="M33" s="93" t="s">
        <v>45</v>
      </c>
      <c r="N33" s="94"/>
      <c r="O33" s="203">
        <f t="shared" ref="O33:O50" si="1">+N33/L33</f>
        <v>0</v>
      </c>
      <c r="P33" s="205"/>
      <c r="Q33" s="119"/>
      <c r="R33" s="52"/>
      <c r="S33" s="95"/>
      <c r="T33" s="96"/>
      <c r="U33" s="96"/>
      <c r="V33" s="96"/>
      <c r="W33" s="96"/>
      <c r="X33" s="52"/>
      <c r="Y33" s="52"/>
    </row>
    <row r="34" spans="1:25" ht="54.75" customHeight="1" thickTop="1" thickBot="1">
      <c r="A34" s="106"/>
      <c r="B34" s="107" t="s">
        <v>53</v>
      </c>
      <c r="C34" s="196" t="s">
        <v>89</v>
      </c>
      <c r="D34" s="861" t="s">
        <v>90</v>
      </c>
      <c r="E34" s="862"/>
      <c r="F34" s="78" t="s">
        <v>31</v>
      </c>
      <c r="G34" s="121">
        <v>0</v>
      </c>
      <c r="H34" s="122">
        <v>0.5</v>
      </c>
      <c r="I34" s="122">
        <v>0.5</v>
      </c>
      <c r="J34" s="122">
        <v>0</v>
      </c>
      <c r="K34" s="122">
        <v>0</v>
      </c>
      <c r="L34" s="121">
        <f>SUBTOTAL(9,H34:K34)</f>
        <v>1</v>
      </c>
      <c r="M34" s="93" t="s">
        <v>45</v>
      </c>
      <c r="N34" s="109"/>
      <c r="O34" s="203">
        <f t="shared" si="1"/>
        <v>0</v>
      </c>
      <c r="P34" s="205"/>
      <c r="Q34" s="119"/>
      <c r="R34" s="52"/>
      <c r="S34" s="124"/>
      <c r="T34" s="143"/>
      <c r="U34" s="143"/>
      <c r="V34" s="143"/>
      <c r="W34" s="144"/>
      <c r="X34" s="52"/>
      <c r="Y34" s="52"/>
    </row>
    <row r="35" spans="1:25" ht="45" customHeight="1" thickTop="1" thickBot="1">
      <c r="A35" s="106"/>
      <c r="B35" s="107" t="s">
        <v>56</v>
      </c>
      <c r="C35" s="196" t="s">
        <v>91</v>
      </c>
      <c r="D35" s="861" t="s">
        <v>92</v>
      </c>
      <c r="E35" s="862"/>
      <c r="F35" s="78" t="s">
        <v>31</v>
      </c>
      <c r="G35" s="108">
        <v>4</v>
      </c>
      <c r="H35" s="66">
        <v>6</v>
      </c>
      <c r="I35" s="66">
        <v>8</v>
      </c>
      <c r="J35" s="66">
        <v>8</v>
      </c>
      <c r="K35" s="66">
        <v>8</v>
      </c>
      <c r="L35" s="108">
        <f>SUM(H35:K35)</f>
        <v>30</v>
      </c>
      <c r="M35" s="93" t="s">
        <v>32</v>
      </c>
      <c r="N35" s="109"/>
      <c r="O35" s="203">
        <f t="shared" si="1"/>
        <v>0</v>
      </c>
      <c r="P35" s="205"/>
      <c r="Q35" s="119"/>
      <c r="R35" s="52"/>
      <c r="S35" s="124"/>
      <c r="T35" s="143"/>
      <c r="U35" s="143"/>
      <c r="V35" s="143"/>
      <c r="W35" s="144"/>
      <c r="X35" s="52"/>
      <c r="Y35" s="52"/>
    </row>
    <row r="36" spans="1:25" ht="48.75" customHeight="1" thickTop="1" thickBot="1">
      <c r="A36" s="106"/>
      <c r="B36" s="107" t="s">
        <v>59</v>
      </c>
      <c r="C36" s="196" t="s">
        <v>93</v>
      </c>
      <c r="D36" s="861" t="s">
        <v>94</v>
      </c>
      <c r="E36" s="862"/>
      <c r="F36" s="78" t="s">
        <v>31</v>
      </c>
      <c r="G36" s="121">
        <v>1</v>
      </c>
      <c r="H36" s="122">
        <v>1</v>
      </c>
      <c r="I36" s="122">
        <v>1</v>
      </c>
      <c r="J36" s="122">
        <v>1</v>
      </c>
      <c r="K36" s="122">
        <v>1</v>
      </c>
      <c r="L36" s="121">
        <v>1</v>
      </c>
      <c r="M36" s="93" t="s">
        <v>45</v>
      </c>
      <c r="N36" s="109"/>
      <c r="O36" s="203">
        <f t="shared" si="1"/>
        <v>0</v>
      </c>
      <c r="P36" s="205"/>
      <c r="Q36" s="119"/>
      <c r="R36" s="52"/>
      <c r="S36" s="124"/>
      <c r="T36" s="143"/>
      <c r="U36" s="143"/>
      <c r="V36" s="143"/>
      <c r="W36" s="144"/>
      <c r="X36" s="52"/>
      <c r="Y36" s="52"/>
    </row>
    <row r="37" spans="1:25" ht="56.25" customHeight="1" thickTop="1" thickBot="1">
      <c r="A37" s="106"/>
      <c r="B37" s="107" t="s">
        <v>62</v>
      </c>
      <c r="C37" s="196" t="s">
        <v>95</v>
      </c>
      <c r="D37" s="861" t="s">
        <v>96</v>
      </c>
      <c r="E37" s="862"/>
      <c r="F37" s="78" t="s">
        <v>31</v>
      </c>
      <c r="G37" s="108">
        <v>0</v>
      </c>
      <c r="H37" s="66">
        <v>1</v>
      </c>
      <c r="I37" s="66">
        <v>1</v>
      </c>
      <c r="J37" s="66">
        <v>1</v>
      </c>
      <c r="K37" s="66">
        <v>1</v>
      </c>
      <c r="L37" s="108">
        <f>SUM(H37:K37)</f>
        <v>4</v>
      </c>
      <c r="M37" s="93" t="s">
        <v>32</v>
      </c>
      <c r="N37" s="109"/>
      <c r="O37" s="203">
        <f t="shared" si="1"/>
        <v>0</v>
      </c>
      <c r="P37" s="205"/>
      <c r="Q37" s="119"/>
      <c r="R37" s="52"/>
      <c r="S37" s="124"/>
      <c r="T37" s="143"/>
      <c r="U37" s="143"/>
      <c r="V37" s="143"/>
      <c r="W37" s="144"/>
      <c r="X37" s="52"/>
      <c r="Y37" s="52"/>
    </row>
    <row r="38" spans="1:25" ht="46.5" customHeight="1" thickTop="1" thickBot="1">
      <c r="A38" s="106"/>
      <c r="B38" s="107" t="s">
        <v>65</v>
      </c>
      <c r="C38" s="196" t="s">
        <v>97</v>
      </c>
      <c r="D38" s="861" t="s">
        <v>98</v>
      </c>
      <c r="E38" s="862"/>
      <c r="F38" s="78" t="s">
        <v>31</v>
      </c>
      <c r="G38" s="121">
        <v>1</v>
      </c>
      <c r="H38" s="122">
        <v>1</v>
      </c>
      <c r="I38" s="122">
        <v>1</v>
      </c>
      <c r="J38" s="122">
        <v>1</v>
      </c>
      <c r="K38" s="122">
        <v>1</v>
      </c>
      <c r="L38" s="121">
        <v>1</v>
      </c>
      <c r="M38" s="93" t="s">
        <v>45</v>
      </c>
      <c r="N38" s="109"/>
      <c r="O38" s="203">
        <f t="shared" si="1"/>
        <v>0</v>
      </c>
      <c r="P38" s="205"/>
      <c r="Q38" s="119"/>
      <c r="R38" s="52"/>
      <c r="S38" s="124"/>
      <c r="T38" s="143"/>
      <c r="U38" s="143"/>
      <c r="V38" s="143"/>
      <c r="W38" s="144"/>
      <c r="X38" s="52"/>
      <c r="Y38" s="52"/>
    </row>
    <row r="39" spans="1:25" ht="46.5" customHeight="1" thickTop="1" thickBot="1">
      <c r="A39" s="106"/>
      <c r="B39" s="107" t="s">
        <v>99</v>
      </c>
      <c r="C39" s="196" t="s">
        <v>100</v>
      </c>
      <c r="D39" s="861" t="s">
        <v>101</v>
      </c>
      <c r="E39" s="862"/>
      <c r="F39" s="78" t="s">
        <v>31</v>
      </c>
      <c r="G39" s="121">
        <v>0</v>
      </c>
      <c r="H39" s="122">
        <v>1</v>
      </c>
      <c r="I39" s="122">
        <v>0</v>
      </c>
      <c r="J39" s="122">
        <v>0</v>
      </c>
      <c r="K39" s="122">
        <v>0</v>
      </c>
      <c r="L39" s="121">
        <f>SUM(H39:K39)</f>
        <v>1</v>
      </c>
      <c r="M39" s="93" t="s">
        <v>45</v>
      </c>
      <c r="N39" s="109"/>
      <c r="O39" s="203">
        <f t="shared" si="1"/>
        <v>0</v>
      </c>
      <c r="P39" s="205"/>
      <c r="Q39" s="119"/>
      <c r="R39" s="52"/>
      <c r="S39" s="124"/>
      <c r="T39" s="143"/>
      <c r="U39" s="143"/>
      <c r="V39" s="143"/>
      <c r="W39" s="144"/>
      <c r="X39" s="52"/>
      <c r="Y39" s="52"/>
    </row>
    <row r="40" spans="1:25" ht="45" customHeight="1" thickTop="1" thickBot="1">
      <c r="A40" s="106"/>
      <c r="B40" s="107" t="s">
        <v>66</v>
      </c>
      <c r="C40" s="196" t="s">
        <v>102</v>
      </c>
      <c r="D40" s="861" t="s">
        <v>103</v>
      </c>
      <c r="E40" s="862"/>
      <c r="F40" s="78" t="s">
        <v>31</v>
      </c>
      <c r="G40" s="121">
        <v>1</v>
      </c>
      <c r="H40" s="122">
        <v>1</v>
      </c>
      <c r="I40" s="122">
        <v>1</v>
      </c>
      <c r="J40" s="122">
        <v>1</v>
      </c>
      <c r="K40" s="122">
        <v>1</v>
      </c>
      <c r="L40" s="121">
        <v>1</v>
      </c>
      <c r="M40" s="93" t="s">
        <v>45</v>
      </c>
      <c r="N40" s="109"/>
      <c r="O40" s="203">
        <f t="shared" si="1"/>
        <v>0</v>
      </c>
      <c r="P40" s="205"/>
      <c r="Q40" s="119"/>
      <c r="R40" s="52"/>
      <c r="S40" s="124"/>
      <c r="T40" s="143"/>
      <c r="U40" s="143"/>
      <c r="V40" s="143"/>
      <c r="W40" s="144"/>
      <c r="X40" s="52"/>
      <c r="Y40" s="52"/>
    </row>
    <row r="41" spans="1:25" ht="41.25" customHeight="1" thickTop="1" thickBot="1">
      <c r="A41" s="106"/>
      <c r="B41" s="107" t="s">
        <v>69</v>
      </c>
      <c r="C41" s="196" t="s">
        <v>104</v>
      </c>
      <c r="D41" s="861" t="s">
        <v>105</v>
      </c>
      <c r="E41" s="862"/>
      <c r="F41" s="78" t="s">
        <v>31</v>
      </c>
      <c r="G41" s="108">
        <v>0</v>
      </c>
      <c r="H41" s="66">
        <v>0</v>
      </c>
      <c r="I41" s="66">
        <v>0</v>
      </c>
      <c r="J41" s="66">
        <v>1</v>
      </c>
      <c r="K41" s="66">
        <v>0</v>
      </c>
      <c r="L41" s="108">
        <f>SUM(H41:K41)</f>
        <v>1</v>
      </c>
      <c r="M41" s="93" t="s">
        <v>32</v>
      </c>
      <c r="N41" s="109"/>
      <c r="O41" s="203">
        <f t="shared" si="1"/>
        <v>0</v>
      </c>
      <c r="P41" s="205"/>
      <c r="Q41" s="119"/>
      <c r="R41" s="52"/>
      <c r="S41" s="124"/>
      <c r="T41" s="143"/>
      <c r="U41" s="143"/>
      <c r="V41" s="143"/>
      <c r="W41" s="144"/>
      <c r="X41" s="52"/>
      <c r="Y41" s="52"/>
    </row>
    <row r="42" spans="1:25" ht="47.25" customHeight="1" thickTop="1" thickBot="1">
      <c r="A42" s="215"/>
      <c r="B42" s="216" t="s">
        <v>72</v>
      </c>
      <c r="C42" s="221" t="s">
        <v>106</v>
      </c>
      <c r="D42" s="863" t="s">
        <v>107</v>
      </c>
      <c r="E42" s="864"/>
      <c r="F42" s="78" t="s">
        <v>31</v>
      </c>
      <c r="G42" s="99">
        <v>0</v>
      </c>
      <c r="H42" s="100">
        <v>1</v>
      </c>
      <c r="I42" s="100">
        <v>0</v>
      </c>
      <c r="J42" s="100">
        <v>0</v>
      </c>
      <c r="K42" s="100">
        <v>0</v>
      </c>
      <c r="L42" s="99">
        <f>SUM(H42:K42)</f>
        <v>1</v>
      </c>
      <c r="M42" s="93" t="s">
        <v>32</v>
      </c>
      <c r="N42" s="101"/>
      <c r="O42" s="203">
        <f t="shared" si="1"/>
        <v>0</v>
      </c>
      <c r="P42" s="205"/>
      <c r="Q42" s="119"/>
      <c r="R42" s="52"/>
      <c r="S42" s="124"/>
      <c r="T42" s="143"/>
      <c r="U42" s="143"/>
      <c r="V42" s="143"/>
      <c r="W42" s="144"/>
      <c r="X42" s="52"/>
      <c r="Y42" s="52"/>
    </row>
    <row r="43" spans="1:25" ht="48" customHeight="1" thickTop="1" thickBot="1">
      <c r="A43" s="215"/>
      <c r="B43" s="224" t="s">
        <v>33</v>
      </c>
      <c r="C43" s="221" t="s">
        <v>108</v>
      </c>
      <c r="D43" s="880" t="s">
        <v>109</v>
      </c>
      <c r="E43" s="881"/>
      <c r="F43" s="78" t="s">
        <v>31</v>
      </c>
      <c r="G43" s="136">
        <v>0</v>
      </c>
      <c r="H43" s="138">
        <v>0.15</v>
      </c>
      <c r="I43" s="138">
        <v>0.3</v>
      </c>
      <c r="J43" s="138">
        <v>0.65</v>
      </c>
      <c r="K43" s="138">
        <v>1</v>
      </c>
      <c r="L43" s="138">
        <v>1</v>
      </c>
      <c r="M43" s="93" t="s">
        <v>45</v>
      </c>
      <c r="N43" s="140"/>
      <c r="O43" s="203">
        <f t="shared" si="1"/>
        <v>0</v>
      </c>
      <c r="P43" s="205"/>
      <c r="Q43" s="119"/>
      <c r="R43" s="52"/>
      <c r="S43" s="124"/>
      <c r="T43" s="143"/>
      <c r="U43" s="143"/>
      <c r="V43" s="143"/>
      <c r="W43" s="144"/>
      <c r="X43" s="52"/>
      <c r="Y43" s="52"/>
    </row>
    <row r="44" spans="1:25" ht="49.5" customHeight="1" thickTop="1" thickBot="1">
      <c r="A44" s="52"/>
      <c r="B44" s="90" t="s">
        <v>110</v>
      </c>
      <c r="C44" s="195" t="s">
        <v>111</v>
      </c>
      <c r="D44" s="174" t="s">
        <v>112</v>
      </c>
      <c r="E44" s="366" t="s">
        <v>113</v>
      </c>
      <c r="F44" s="142" t="s">
        <v>114</v>
      </c>
      <c r="G44" s="115">
        <v>1</v>
      </c>
      <c r="H44" s="116">
        <v>1</v>
      </c>
      <c r="I44" s="116">
        <v>1</v>
      </c>
      <c r="J44" s="116">
        <v>1</v>
      </c>
      <c r="K44" s="116">
        <v>1</v>
      </c>
      <c r="L44" s="115">
        <f>K44</f>
        <v>1</v>
      </c>
      <c r="M44" s="93" t="s">
        <v>45</v>
      </c>
      <c r="N44" s="94"/>
      <c r="O44" s="203">
        <f t="shared" si="1"/>
        <v>0</v>
      </c>
      <c r="P44" s="205"/>
      <c r="Q44" s="119"/>
      <c r="R44" s="52"/>
      <c r="S44" s="95"/>
      <c r="T44" s="96"/>
      <c r="U44" s="96"/>
      <c r="V44" s="96"/>
      <c r="W44" s="96"/>
      <c r="X44" s="52"/>
      <c r="Y44" s="52"/>
    </row>
    <row r="45" spans="1:25" ht="45" customHeight="1" thickTop="1" thickBot="1">
      <c r="A45" s="215"/>
      <c r="B45" s="216" t="s">
        <v>33</v>
      </c>
      <c r="C45" s="221" t="s">
        <v>115</v>
      </c>
      <c r="D45" s="863" t="s">
        <v>116</v>
      </c>
      <c r="E45" s="864"/>
      <c r="F45" s="78" t="s">
        <v>114</v>
      </c>
      <c r="G45" s="99">
        <v>0</v>
      </c>
      <c r="H45" s="100">
        <v>50</v>
      </c>
      <c r="I45" s="100">
        <v>50</v>
      </c>
      <c r="J45" s="100">
        <v>50</v>
      </c>
      <c r="K45" s="100">
        <v>50</v>
      </c>
      <c r="L45" s="99">
        <v>50</v>
      </c>
      <c r="M45" s="93" t="s">
        <v>32</v>
      </c>
      <c r="N45" s="101"/>
      <c r="O45" s="203">
        <f t="shared" si="1"/>
        <v>0</v>
      </c>
      <c r="P45" s="205"/>
      <c r="Q45" s="119"/>
      <c r="R45" s="52"/>
      <c r="S45" s="124"/>
      <c r="T45" s="143"/>
      <c r="U45" s="143"/>
      <c r="V45" s="143"/>
      <c r="W45" s="144"/>
      <c r="X45" s="52"/>
      <c r="Y45" s="52"/>
    </row>
    <row r="46" spans="1:25" ht="51" customHeight="1" thickTop="1" thickBot="1">
      <c r="A46" s="215"/>
      <c r="B46" s="216" t="s">
        <v>36</v>
      </c>
      <c r="C46" s="221" t="s">
        <v>117</v>
      </c>
      <c r="D46" s="863" t="s">
        <v>118</v>
      </c>
      <c r="E46" s="864"/>
      <c r="F46" s="78" t="s">
        <v>114</v>
      </c>
      <c r="G46" s="99">
        <v>0</v>
      </c>
      <c r="H46" s="146">
        <v>1</v>
      </c>
      <c r="I46" s="146">
        <v>1</v>
      </c>
      <c r="J46" s="146">
        <v>1</v>
      </c>
      <c r="K46" s="146">
        <v>1</v>
      </c>
      <c r="L46" s="147">
        <f>K46</f>
        <v>1</v>
      </c>
      <c r="M46" s="93" t="s">
        <v>45</v>
      </c>
      <c r="N46" s="101"/>
      <c r="O46" s="203">
        <f t="shared" si="1"/>
        <v>0</v>
      </c>
      <c r="P46" s="205"/>
      <c r="Q46" s="119"/>
      <c r="R46" s="52"/>
      <c r="S46" s="124"/>
      <c r="T46" s="143"/>
      <c r="U46" s="143"/>
      <c r="V46" s="143"/>
      <c r="W46" s="144"/>
      <c r="X46" s="52"/>
      <c r="Y46" s="52"/>
    </row>
    <row r="47" spans="1:25" ht="54.75" customHeight="1" thickTop="1" thickBot="1">
      <c r="A47" s="106"/>
      <c r="B47" s="107" t="s">
        <v>50</v>
      </c>
      <c r="C47" s="196" t="s">
        <v>119</v>
      </c>
      <c r="D47" s="865" t="s">
        <v>120</v>
      </c>
      <c r="E47" s="866"/>
      <c r="F47" s="78" t="s">
        <v>114</v>
      </c>
      <c r="G47" s="108">
        <v>0</v>
      </c>
      <c r="H47" s="66">
        <v>1</v>
      </c>
      <c r="I47" s="66">
        <v>1</v>
      </c>
      <c r="J47" s="66">
        <v>1</v>
      </c>
      <c r="K47" s="66">
        <v>1</v>
      </c>
      <c r="L47" s="108">
        <f>SUM(H47:K47)</f>
        <v>4</v>
      </c>
      <c r="M47" s="93" t="s">
        <v>32</v>
      </c>
      <c r="N47" s="109"/>
      <c r="O47" s="203">
        <f t="shared" si="1"/>
        <v>0</v>
      </c>
      <c r="P47" s="205"/>
      <c r="Q47" s="119"/>
      <c r="R47" s="52"/>
      <c r="S47" s="124"/>
      <c r="T47" s="143"/>
      <c r="U47" s="143"/>
      <c r="V47" s="143"/>
      <c r="W47" s="144"/>
      <c r="X47" s="52"/>
      <c r="Y47" s="52"/>
    </row>
    <row r="48" spans="1:25" ht="43.5" customHeight="1" thickTop="1" thickBot="1">
      <c r="A48" s="215"/>
      <c r="B48" s="216" t="s">
        <v>53</v>
      </c>
      <c r="C48" s="196" t="s">
        <v>121</v>
      </c>
      <c r="D48" s="863" t="s">
        <v>122</v>
      </c>
      <c r="E48" s="864"/>
      <c r="F48" s="78" t="s">
        <v>114</v>
      </c>
      <c r="G48" s="217">
        <v>0</v>
      </c>
      <c r="H48" s="222">
        <v>50</v>
      </c>
      <c r="I48" s="222">
        <v>50</v>
      </c>
      <c r="J48" s="222">
        <v>50</v>
      </c>
      <c r="K48" s="222">
        <v>50</v>
      </c>
      <c r="L48" s="217">
        <v>50</v>
      </c>
      <c r="M48" s="93" t="s">
        <v>32</v>
      </c>
      <c r="N48" s="101"/>
      <c r="O48" s="203">
        <f t="shared" si="1"/>
        <v>0</v>
      </c>
      <c r="P48" s="205"/>
      <c r="Q48" s="119"/>
      <c r="R48" s="52"/>
      <c r="S48" s="124"/>
      <c r="T48" s="143"/>
      <c r="U48" s="143"/>
      <c r="V48" s="143"/>
      <c r="W48" s="144"/>
      <c r="X48" s="52"/>
      <c r="Y48" s="52"/>
    </row>
    <row r="49" spans="1:25" ht="54" customHeight="1" thickTop="1" thickBot="1">
      <c r="A49" s="52"/>
      <c r="B49" s="90" t="s">
        <v>123</v>
      </c>
      <c r="C49" s="195" t="s">
        <v>124</v>
      </c>
      <c r="D49" s="174" t="s">
        <v>125</v>
      </c>
      <c r="E49" s="366" t="s">
        <v>126</v>
      </c>
      <c r="F49" s="142" t="s">
        <v>127</v>
      </c>
      <c r="G49" s="115" t="s">
        <v>128</v>
      </c>
      <c r="H49" s="116">
        <v>1</v>
      </c>
      <c r="I49" s="116">
        <v>1</v>
      </c>
      <c r="J49" s="116">
        <v>1</v>
      </c>
      <c r="K49" s="116">
        <v>1</v>
      </c>
      <c r="L49" s="115">
        <f>K49</f>
        <v>1</v>
      </c>
      <c r="M49" s="93" t="s">
        <v>45</v>
      </c>
      <c r="N49" s="94"/>
      <c r="O49" s="203">
        <f t="shared" si="1"/>
        <v>0</v>
      </c>
      <c r="P49" s="205"/>
      <c r="Q49" s="119"/>
      <c r="R49" s="52"/>
      <c r="S49" s="95"/>
      <c r="T49" s="96"/>
      <c r="U49" s="96"/>
      <c r="V49" s="96"/>
      <c r="W49" s="96"/>
      <c r="X49" s="52"/>
      <c r="Y49" s="52"/>
    </row>
    <row r="50" spans="1:25" ht="45" customHeight="1" thickTop="1" thickBot="1">
      <c r="A50" s="215"/>
      <c r="B50" s="216" t="s">
        <v>33</v>
      </c>
      <c r="C50" s="196" t="s">
        <v>129</v>
      </c>
      <c r="D50" s="863" t="s">
        <v>130</v>
      </c>
      <c r="E50" s="864"/>
      <c r="F50" s="78" t="s">
        <v>131</v>
      </c>
      <c r="G50" s="219">
        <v>0</v>
      </c>
      <c r="H50" s="222">
        <v>0</v>
      </c>
      <c r="I50" s="222">
        <v>6</v>
      </c>
      <c r="J50" s="222">
        <v>0</v>
      </c>
      <c r="K50" s="222">
        <v>0</v>
      </c>
      <c r="L50" s="217">
        <f>SUM(H50:K50)</f>
        <v>6</v>
      </c>
      <c r="M50" s="93" t="s">
        <v>32</v>
      </c>
      <c r="N50" s="101"/>
      <c r="O50" s="203">
        <f t="shared" si="1"/>
        <v>0</v>
      </c>
      <c r="P50" s="205"/>
      <c r="Q50" s="119"/>
      <c r="R50" s="52"/>
      <c r="S50" s="124"/>
      <c r="T50" s="143"/>
      <c r="U50" s="143"/>
      <c r="V50" s="143"/>
      <c r="W50" s="144"/>
      <c r="X50" s="52"/>
      <c r="Y50" s="52"/>
    </row>
    <row r="51" spans="1:25" ht="81.75" customHeight="1" thickTop="1" thickBot="1">
      <c r="A51" s="215"/>
      <c r="B51" s="107" t="s">
        <v>36</v>
      </c>
      <c r="C51" s="221" t="s">
        <v>132</v>
      </c>
      <c r="D51" s="863" t="s">
        <v>133</v>
      </c>
      <c r="E51" s="864"/>
      <c r="F51" s="78" t="s">
        <v>131</v>
      </c>
      <c r="G51" s="219">
        <v>0</v>
      </c>
      <c r="H51" s="222">
        <v>0</v>
      </c>
      <c r="I51" s="218">
        <v>0.9</v>
      </c>
      <c r="J51" s="222">
        <v>0</v>
      </c>
      <c r="K51" s="222">
        <v>0</v>
      </c>
      <c r="L51" s="219">
        <f>I51</f>
        <v>0.9</v>
      </c>
      <c r="M51" s="93" t="s">
        <v>45</v>
      </c>
      <c r="N51" s="101"/>
      <c r="O51" s="203"/>
      <c r="P51" s="214" t="s">
        <v>902</v>
      </c>
      <c r="Q51" s="119"/>
      <c r="R51" s="52"/>
      <c r="S51" s="124"/>
      <c r="T51" s="143"/>
      <c r="U51" s="143"/>
      <c r="V51" s="143"/>
      <c r="W51" s="144"/>
      <c r="X51" s="52"/>
      <c r="Y51" s="52"/>
    </row>
    <row r="52" spans="1:25" ht="48" customHeight="1" thickTop="1" thickBot="1">
      <c r="A52" s="106"/>
      <c r="B52" s="107" t="s">
        <v>50</v>
      </c>
      <c r="C52" s="196" t="s">
        <v>134</v>
      </c>
      <c r="D52" s="865" t="s">
        <v>135</v>
      </c>
      <c r="E52" s="866"/>
      <c r="F52" s="78" t="s">
        <v>127</v>
      </c>
      <c r="G52" s="217">
        <v>0</v>
      </c>
      <c r="H52" s="222">
        <v>1</v>
      </c>
      <c r="I52" s="222">
        <v>0</v>
      </c>
      <c r="J52" s="222">
        <v>0</v>
      </c>
      <c r="K52" s="222">
        <v>0</v>
      </c>
      <c r="L52" s="217">
        <f>SUM(H52:K52)</f>
        <v>1</v>
      </c>
      <c r="M52" s="93" t="s">
        <v>32</v>
      </c>
      <c r="N52" s="109"/>
      <c r="O52" s="203">
        <f>+N52/L52</f>
        <v>0</v>
      </c>
      <c r="P52" s="205"/>
      <c r="Q52" s="119"/>
      <c r="R52" s="52"/>
      <c r="S52" s="124"/>
      <c r="T52" s="143"/>
      <c r="U52" s="143"/>
      <c r="V52" s="143"/>
      <c r="W52" s="144"/>
      <c r="X52" s="52"/>
      <c r="Y52" s="52"/>
    </row>
    <row r="53" spans="1:25" ht="54" customHeight="1" thickTop="1" thickBot="1">
      <c r="A53" s="52"/>
      <c r="B53" s="77" t="s">
        <v>136</v>
      </c>
      <c r="C53" s="195" t="s">
        <v>137</v>
      </c>
      <c r="D53" s="871" t="s">
        <v>20</v>
      </c>
      <c r="E53" s="862"/>
      <c r="F53" s="78" t="s">
        <v>31</v>
      </c>
      <c r="G53" s="79"/>
      <c r="H53" s="80"/>
      <c r="I53" s="80"/>
      <c r="J53" s="80"/>
      <c r="K53" s="80"/>
      <c r="L53" s="79"/>
      <c r="M53" s="80"/>
      <c r="N53" s="81"/>
      <c r="O53" s="203"/>
      <c r="P53" s="205"/>
      <c r="Q53" s="82"/>
      <c r="R53" s="52"/>
      <c r="S53" s="56"/>
      <c r="T53" s="56"/>
      <c r="U53" s="56"/>
      <c r="V53" s="56"/>
      <c r="W53" s="56"/>
      <c r="X53" s="52"/>
      <c r="Y53" s="52"/>
    </row>
    <row r="54" spans="1:25" ht="66.75" customHeight="1" thickTop="1" thickBot="1">
      <c r="A54" s="52"/>
      <c r="B54" s="84" t="s">
        <v>138</v>
      </c>
      <c r="C54" s="195" t="s">
        <v>139</v>
      </c>
      <c r="D54" s="869" t="s">
        <v>140</v>
      </c>
      <c r="E54" s="866"/>
      <c r="F54" s="85" t="s">
        <v>31</v>
      </c>
      <c r="G54" s="86"/>
      <c r="H54" s="87"/>
      <c r="I54" s="87"/>
      <c r="J54" s="87"/>
      <c r="K54" s="87"/>
      <c r="L54" s="86"/>
      <c r="M54" s="87"/>
      <c r="N54" s="88"/>
      <c r="O54" s="203"/>
      <c r="P54" s="205"/>
      <c r="Q54" s="82"/>
      <c r="R54" s="52"/>
      <c r="S54" s="56"/>
      <c r="T54" s="56"/>
      <c r="U54" s="56"/>
      <c r="V54" s="56"/>
      <c r="W54" s="56"/>
      <c r="X54" s="52"/>
      <c r="Y54" s="52"/>
    </row>
    <row r="55" spans="1:25" ht="87.75" customHeight="1" thickTop="1" thickBot="1">
      <c r="A55" s="52"/>
      <c r="B55" s="856" t="s">
        <v>141</v>
      </c>
      <c r="C55" s="195" t="s">
        <v>142</v>
      </c>
      <c r="D55" s="850" t="s">
        <v>143</v>
      </c>
      <c r="E55" s="366" t="s">
        <v>144</v>
      </c>
      <c r="F55" s="142" t="s">
        <v>145</v>
      </c>
      <c r="G55" s="91">
        <v>2444</v>
      </c>
      <c r="H55" s="148">
        <v>1390</v>
      </c>
      <c r="I55" s="148">
        <v>1387</v>
      </c>
      <c r="J55" s="148">
        <v>1387</v>
      </c>
      <c r="K55" s="148">
        <v>1387</v>
      </c>
      <c r="L55" s="91">
        <f>SUM(H55:K55)</f>
        <v>5551</v>
      </c>
      <c r="M55" s="93" t="s">
        <v>32</v>
      </c>
      <c r="N55" s="94"/>
      <c r="O55" s="203">
        <f t="shared" ref="O55:O89" si="2">+N55/L55</f>
        <v>0</v>
      </c>
      <c r="P55" s="205"/>
      <c r="Q55" s="119"/>
      <c r="R55" s="52"/>
      <c r="S55" s="56"/>
      <c r="T55" s="56"/>
      <c r="U55" s="56"/>
      <c r="V55" s="56"/>
      <c r="W55" s="56"/>
      <c r="X55" s="52"/>
      <c r="Y55" s="52"/>
    </row>
    <row r="56" spans="1:25" ht="66.75" customHeight="1" thickTop="1" thickBot="1">
      <c r="A56" s="52"/>
      <c r="B56" s="857"/>
      <c r="C56" s="195" t="s">
        <v>146</v>
      </c>
      <c r="D56" s="851"/>
      <c r="E56" s="365" t="s">
        <v>914</v>
      </c>
      <c r="F56" s="62" t="s">
        <v>145</v>
      </c>
      <c r="G56" s="121">
        <v>0.77300000000000002</v>
      </c>
      <c r="H56" s="122">
        <v>0.8</v>
      </c>
      <c r="I56" s="122">
        <v>0.83</v>
      </c>
      <c r="J56" s="122">
        <v>0.86</v>
      </c>
      <c r="K56" s="122">
        <v>0.89</v>
      </c>
      <c r="L56" s="121">
        <f>K56</f>
        <v>0.89</v>
      </c>
      <c r="M56" s="93" t="s">
        <v>45</v>
      </c>
      <c r="N56" s="94"/>
      <c r="O56" s="203">
        <f t="shared" si="2"/>
        <v>0</v>
      </c>
      <c r="P56" s="205"/>
      <c r="Q56" s="119"/>
      <c r="R56" s="52"/>
      <c r="S56" s="56"/>
      <c r="T56" s="56"/>
      <c r="U56" s="56"/>
      <c r="V56" s="56"/>
      <c r="W56" s="56"/>
      <c r="X56" s="52"/>
      <c r="Y56" s="52"/>
    </row>
    <row r="57" spans="1:25" ht="63" customHeight="1" thickTop="1" thickBot="1">
      <c r="A57" s="106"/>
      <c r="B57" s="107" t="s">
        <v>33</v>
      </c>
      <c r="C57" s="196" t="s">
        <v>147</v>
      </c>
      <c r="D57" s="874" t="s">
        <v>148</v>
      </c>
      <c r="E57" s="866"/>
      <c r="F57" s="78" t="s">
        <v>31</v>
      </c>
      <c r="G57" s="108">
        <v>4</v>
      </c>
      <c r="H57" s="66">
        <v>4</v>
      </c>
      <c r="I57" s="66">
        <v>4</v>
      </c>
      <c r="J57" s="66">
        <v>4</v>
      </c>
      <c r="K57" s="66">
        <v>4</v>
      </c>
      <c r="L57" s="108">
        <f>SUM(H57:K57)</f>
        <v>16</v>
      </c>
      <c r="M57" s="93" t="s">
        <v>32</v>
      </c>
      <c r="N57" s="109"/>
      <c r="O57" s="203">
        <f t="shared" si="2"/>
        <v>0</v>
      </c>
      <c r="P57" s="205"/>
      <c r="Q57" s="119"/>
      <c r="R57" s="52"/>
      <c r="S57" s="125"/>
      <c r="T57" s="123"/>
      <c r="U57" s="125"/>
      <c r="V57" s="125"/>
      <c r="W57" s="124"/>
      <c r="X57" s="52"/>
      <c r="Y57" s="52"/>
    </row>
    <row r="58" spans="1:25" ht="63" customHeight="1" thickTop="1" thickBot="1">
      <c r="A58" s="215"/>
      <c r="B58" s="216" t="s">
        <v>50</v>
      </c>
      <c r="C58" s="196" t="s">
        <v>149</v>
      </c>
      <c r="D58" s="874" t="s">
        <v>150</v>
      </c>
      <c r="E58" s="866"/>
      <c r="F58" s="78" t="s">
        <v>31</v>
      </c>
      <c r="G58" s="99">
        <v>0</v>
      </c>
      <c r="H58" s="100">
        <v>60</v>
      </c>
      <c r="I58" s="100">
        <v>25</v>
      </c>
      <c r="J58" s="100">
        <v>25</v>
      </c>
      <c r="K58" s="100">
        <v>27</v>
      </c>
      <c r="L58" s="99">
        <f>SUM(H58:K58)</f>
        <v>137</v>
      </c>
      <c r="M58" s="93" t="s">
        <v>32</v>
      </c>
      <c r="N58" s="101"/>
      <c r="O58" s="203">
        <f t="shared" si="2"/>
        <v>0</v>
      </c>
      <c r="P58" s="207"/>
      <c r="Q58" s="102"/>
      <c r="R58" s="97"/>
      <c r="S58" s="104"/>
      <c r="T58" s="103"/>
      <c r="U58" s="104"/>
      <c r="V58" s="104"/>
      <c r="W58" s="105"/>
      <c r="X58" s="97"/>
      <c r="Y58" s="52"/>
    </row>
    <row r="59" spans="1:25" ht="60" customHeight="1" thickTop="1" thickBot="1">
      <c r="A59" s="106"/>
      <c r="B59" s="107" t="s">
        <v>36</v>
      </c>
      <c r="C59" s="196" t="s">
        <v>151</v>
      </c>
      <c r="D59" s="877" t="s">
        <v>152</v>
      </c>
      <c r="E59" s="866"/>
      <c r="F59" s="78" t="s">
        <v>31</v>
      </c>
      <c r="G59" s="108">
        <v>4</v>
      </c>
      <c r="H59" s="66">
        <v>4</v>
      </c>
      <c r="I59" s="66">
        <v>4</v>
      </c>
      <c r="J59" s="66">
        <v>4</v>
      </c>
      <c r="K59" s="66">
        <v>4</v>
      </c>
      <c r="L59" s="108">
        <f>SUM(H59:K59)</f>
        <v>16</v>
      </c>
      <c r="M59" s="93" t="s">
        <v>32</v>
      </c>
      <c r="N59" s="109"/>
      <c r="O59" s="203">
        <f t="shared" si="2"/>
        <v>0</v>
      </c>
      <c r="P59" s="205"/>
      <c r="Q59" s="119"/>
      <c r="R59" s="52"/>
      <c r="S59" s="125"/>
      <c r="T59" s="123"/>
      <c r="U59" s="125"/>
      <c r="V59" s="125"/>
      <c r="W59" s="124"/>
      <c r="X59" s="52"/>
      <c r="Y59" s="52"/>
    </row>
    <row r="60" spans="1:25" ht="56.25" customHeight="1" thickTop="1" thickBot="1">
      <c r="A60" s="215"/>
      <c r="B60" s="135" t="s">
        <v>36</v>
      </c>
      <c r="C60" s="196" t="s">
        <v>153</v>
      </c>
      <c r="D60" s="887" t="s">
        <v>154</v>
      </c>
      <c r="E60" s="866"/>
      <c r="F60" s="78" t="s">
        <v>31</v>
      </c>
      <c r="G60" s="136">
        <v>0</v>
      </c>
      <c r="H60" s="138">
        <v>0.2</v>
      </c>
      <c r="I60" s="138">
        <v>0.4</v>
      </c>
      <c r="J60" s="138">
        <v>0.4</v>
      </c>
      <c r="K60" s="138">
        <v>0</v>
      </c>
      <c r="L60" s="138">
        <f>SUM(H60:K60)</f>
        <v>1</v>
      </c>
      <c r="M60" s="93" t="s">
        <v>45</v>
      </c>
      <c r="N60" s="140"/>
      <c r="O60" s="203">
        <f t="shared" si="2"/>
        <v>0</v>
      </c>
      <c r="P60" s="205"/>
      <c r="Q60" s="119"/>
      <c r="R60" s="52"/>
      <c r="S60" s="124"/>
      <c r="T60" s="143"/>
      <c r="U60" s="143"/>
      <c r="V60" s="143"/>
      <c r="W60" s="144"/>
      <c r="X60" s="52"/>
      <c r="Y60" s="52"/>
    </row>
    <row r="61" spans="1:25" ht="56.25" customHeight="1" thickTop="1" thickBot="1">
      <c r="A61" s="215"/>
      <c r="B61" s="149" t="s">
        <v>50</v>
      </c>
      <c r="C61" s="196" t="s">
        <v>155</v>
      </c>
      <c r="D61" s="887" t="s">
        <v>156</v>
      </c>
      <c r="E61" s="866"/>
      <c r="F61" s="78" t="s">
        <v>31</v>
      </c>
      <c r="G61" s="136">
        <v>0</v>
      </c>
      <c r="H61" s="138">
        <v>0.2</v>
      </c>
      <c r="I61" s="138">
        <v>0</v>
      </c>
      <c r="J61" s="138">
        <v>0.4</v>
      </c>
      <c r="K61" s="138">
        <v>0.4</v>
      </c>
      <c r="L61" s="138">
        <f>SUM(H61:K61)</f>
        <v>1</v>
      </c>
      <c r="M61" s="93" t="s">
        <v>45</v>
      </c>
      <c r="N61" s="140"/>
      <c r="O61" s="203">
        <f t="shared" si="2"/>
        <v>0</v>
      </c>
      <c r="P61" s="205"/>
      <c r="Q61" s="119"/>
      <c r="R61" s="52"/>
      <c r="S61" s="124"/>
      <c r="T61" s="143"/>
      <c r="U61" s="143"/>
      <c r="V61" s="143"/>
      <c r="W61" s="144"/>
      <c r="X61" s="52"/>
      <c r="Y61" s="52"/>
    </row>
    <row r="62" spans="1:25" ht="45" customHeight="1" thickTop="1" thickBot="1">
      <c r="A62" s="52"/>
      <c r="B62" s="856" t="s">
        <v>157</v>
      </c>
      <c r="C62" s="195" t="s">
        <v>158</v>
      </c>
      <c r="D62" s="850" t="s">
        <v>159</v>
      </c>
      <c r="E62" s="365" t="s">
        <v>160</v>
      </c>
      <c r="F62" s="142" t="s">
        <v>161</v>
      </c>
      <c r="G62" s="115">
        <v>0.28000000000000003</v>
      </c>
      <c r="H62" s="116">
        <v>0.32</v>
      </c>
      <c r="I62" s="116">
        <v>0.36</v>
      </c>
      <c r="J62" s="116">
        <v>0.4</v>
      </c>
      <c r="K62" s="116">
        <v>0.45</v>
      </c>
      <c r="L62" s="115">
        <f>K62</f>
        <v>0.45</v>
      </c>
      <c r="M62" s="93" t="s">
        <v>45</v>
      </c>
      <c r="N62" s="94"/>
      <c r="O62" s="203">
        <f t="shared" si="2"/>
        <v>0</v>
      </c>
      <c r="P62" s="205"/>
      <c r="Q62" s="119"/>
      <c r="R62" s="52"/>
      <c r="S62" s="56"/>
      <c r="T62" s="56"/>
      <c r="U62" s="56"/>
      <c r="V62" s="56"/>
      <c r="W62" s="56"/>
      <c r="X62" s="52"/>
      <c r="Y62" s="52"/>
    </row>
    <row r="63" spans="1:25" ht="64.5" customHeight="1" thickTop="1" thickBot="1">
      <c r="A63" s="52"/>
      <c r="B63" s="857"/>
      <c r="C63" s="195" t="s">
        <v>162</v>
      </c>
      <c r="D63" s="851"/>
      <c r="E63" s="366" t="s">
        <v>163</v>
      </c>
      <c r="F63" s="142" t="s">
        <v>161</v>
      </c>
      <c r="G63" s="115" t="s">
        <v>128</v>
      </c>
      <c r="H63" s="116">
        <v>0.25</v>
      </c>
      <c r="I63" s="116">
        <v>0.5</v>
      </c>
      <c r="J63" s="116">
        <v>0.75</v>
      </c>
      <c r="K63" s="116">
        <v>1</v>
      </c>
      <c r="L63" s="115">
        <f>+K63</f>
        <v>1</v>
      </c>
      <c r="M63" s="93" t="s">
        <v>45</v>
      </c>
      <c r="N63" s="94"/>
      <c r="O63" s="203">
        <f t="shared" si="2"/>
        <v>0</v>
      </c>
      <c r="P63" s="205"/>
      <c r="Q63" s="119"/>
      <c r="R63" s="52"/>
      <c r="S63" s="56"/>
      <c r="T63" s="56"/>
      <c r="U63" s="56"/>
      <c r="V63" s="56"/>
      <c r="W63" s="56"/>
      <c r="X63" s="52"/>
      <c r="Y63" s="52"/>
    </row>
    <row r="64" spans="1:25" ht="42.75" customHeight="1" thickTop="1" thickBot="1">
      <c r="A64" s="215"/>
      <c r="B64" s="149" t="s">
        <v>33</v>
      </c>
      <c r="C64" s="196" t="s">
        <v>164</v>
      </c>
      <c r="D64" s="886" t="s">
        <v>165</v>
      </c>
      <c r="E64" s="866"/>
      <c r="F64" s="78" t="s">
        <v>31</v>
      </c>
      <c r="G64" s="136">
        <v>0</v>
      </c>
      <c r="H64" s="138">
        <v>0</v>
      </c>
      <c r="I64" s="138">
        <v>0.1</v>
      </c>
      <c r="J64" s="138">
        <v>0.3</v>
      </c>
      <c r="K64" s="138">
        <v>0.3</v>
      </c>
      <c r="L64" s="139">
        <f>SUM(G64:K64)</f>
        <v>0.7</v>
      </c>
      <c r="M64" s="93" t="s">
        <v>45</v>
      </c>
      <c r="N64" s="140"/>
      <c r="O64" s="203">
        <f t="shared" si="2"/>
        <v>0</v>
      </c>
      <c r="P64" s="205"/>
      <c r="Q64" s="119"/>
      <c r="R64" s="52"/>
      <c r="S64" s="125"/>
      <c r="T64" s="123"/>
      <c r="U64" s="125"/>
      <c r="V64" s="125"/>
      <c r="W64" s="124"/>
      <c r="X64" s="52"/>
      <c r="Y64" s="52"/>
    </row>
    <row r="65" spans="1:25" ht="54.75" customHeight="1" thickTop="1" thickBot="1">
      <c r="A65" s="215"/>
      <c r="B65" s="149" t="s">
        <v>36</v>
      </c>
      <c r="C65" s="196" t="s">
        <v>166</v>
      </c>
      <c r="D65" s="886" t="s">
        <v>167</v>
      </c>
      <c r="E65" s="866"/>
      <c r="F65" s="78" t="s">
        <v>31</v>
      </c>
      <c r="G65" s="136">
        <v>0</v>
      </c>
      <c r="H65" s="153">
        <v>1</v>
      </c>
      <c r="I65" s="153">
        <v>0</v>
      </c>
      <c r="J65" s="153">
        <v>0</v>
      </c>
      <c r="K65" s="153">
        <v>0</v>
      </c>
      <c r="L65" s="136">
        <f>SUM(H65:K65)</f>
        <v>1</v>
      </c>
      <c r="M65" s="93" t="s">
        <v>32</v>
      </c>
      <c r="N65" s="140"/>
      <c r="O65" s="203">
        <f t="shared" si="2"/>
        <v>0</v>
      </c>
      <c r="P65" s="214" t="s">
        <v>898</v>
      </c>
      <c r="Q65" s="119"/>
      <c r="R65" s="52"/>
      <c r="S65" s="125"/>
      <c r="T65" s="123"/>
      <c r="U65" s="125"/>
      <c r="V65" s="125"/>
      <c r="W65" s="124"/>
      <c r="X65" s="52"/>
      <c r="Y65" s="52"/>
    </row>
    <row r="66" spans="1:25" ht="47.25" customHeight="1" thickTop="1" thickBot="1">
      <c r="A66" s="106"/>
      <c r="B66" s="107" t="s">
        <v>53</v>
      </c>
      <c r="C66" s="196" t="s">
        <v>168</v>
      </c>
      <c r="D66" s="882" t="s">
        <v>169</v>
      </c>
      <c r="E66" s="866"/>
      <c r="F66" s="78" t="s">
        <v>31</v>
      </c>
      <c r="G66" s="108">
        <v>137</v>
      </c>
      <c r="H66" s="66">
        <v>34</v>
      </c>
      <c r="I66" s="66">
        <v>34</v>
      </c>
      <c r="J66" s="66">
        <v>34</v>
      </c>
      <c r="K66" s="66">
        <v>35</v>
      </c>
      <c r="L66" s="108">
        <f>SUM(H66:K66)</f>
        <v>137</v>
      </c>
      <c r="M66" s="93" t="s">
        <v>32</v>
      </c>
      <c r="N66" s="109"/>
      <c r="O66" s="203">
        <f t="shared" si="2"/>
        <v>0</v>
      </c>
      <c r="P66" s="205"/>
      <c r="Q66" s="119"/>
      <c r="R66" s="52"/>
      <c r="S66" s="125"/>
      <c r="T66" s="123"/>
      <c r="U66" s="125"/>
      <c r="V66" s="125"/>
      <c r="W66" s="124"/>
      <c r="X66" s="52"/>
      <c r="Y66" s="52"/>
    </row>
    <row r="67" spans="1:25" ht="42.75" customHeight="1" thickTop="1" thickBot="1">
      <c r="A67" s="106"/>
      <c r="B67" s="107" t="s">
        <v>56</v>
      </c>
      <c r="C67" s="196" t="s">
        <v>170</v>
      </c>
      <c r="D67" s="882" t="s">
        <v>171</v>
      </c>
      <c r="E67" s="866"/>
      <c r="F67" s="78" t="s">
        <v>31</v>
      </c>
      <c r="G67" s="108">
        <v>561</v>
      </c>
      <c r="H67" s="66">
        <v>589</v>
      </c>
      <c r="I67" s="66">
        <v>617</v>
      </c>
      <c r="J67" s="66">
        <v>645</v>
      </c>
      <c r="K67" s="66">
        <v>673</v>
      </c>
      <c r="L67" s="108">
        <f>+K67</f>
        <v>673</v>
      </c>
      <c r="M67" s="93" t="s">
        <v>32</v>
      </c>
      <c r="N67" s="109"/>
      <c r="O67" s="203">
        <f t="shared" si="2"/>
        <v>0</v>
      </c>
      <c r="P67" s="208"/>
      <c r="Q67" s="110"/>
      <c r="R67" s="106"/>
      <c r="S67" s="112"/>
      <c r="T67" s="111"/>
      <c r="U67" s="112"/>
      <c r="V67" s="112"/>
      <c r="W67" s="113"/>
      <c r="X67" s="106"/>
      <c r="Y67" s="52"/>
    </row>
    <row r="68" spans="1:25" ht="53.25" customHeight="1" thickTop="1" thickBot="1">
      <c r="A68" s="215"/>
      <c r="B68" s="216" t="s">
        <v>62</v>
      </c>
      <c r="C68" s="196" t="s">
        <v>172</v>
      </c>
      <c r="D68" s="882" t="s">
        <v>173</v>
      </c>
      <c r="E68" s="866"/>
      <c r="F68" s="78" t="s">
        <v>31</v>
      </c>
      <c r="G68" s="217">
        <v>0</v>
      </c>
      <c r="H68" s="218">
        <v>1</v>
      </c>
      <c r="I68" s="218">
        <v>1</v>
      </c>
      <c r="J68" s="218">
        <v>1</v>
      </c>
      <c r="K68" s="218">
        <v>1</v>
      </c>
      <c r="L68" s="219">
        <f>K68</f>
        <v>1</v>
      </c>
      <c r="M68" s="93" t="s">
        <v>45</v>
      </c>
      <c r="N68" s="220"/>
      <c r="O68" s="203">
        <f t="shared" si="2"/>
        <v>0</v>
      </c>
      <c r="P68" s="205"/>
      <c r="Q68" s="119"/>
      <c r="R68" s="52"/>
      <c r="S68" s="125"/>
      <c r="T68" s="123"/>
      <c r="U68" s="125"/>
      <c r="V68" s="125"/>
      <c r="W68" s="124"/>
      <c r="X68" s="52"/>
      <c r="Y68" s="52"/>
    </row>
    <row r="69" spans="1:25" ht="48" customHeight="1" thickTop="1" thickBot="1">
      <c r="A69" s="106"/>
      <c r="B69" s="107" t="s">
        <v>65</v>
      </c>
      <c r="C69" s="196" t="s">
        <v>174</v>
      </c>
      <c r="D69" s="882" t="s">
        <v>175</v>
      </c>
      <c r="E69" s="866"/>
      <c r="F69" s="78" t="s">
        <v>31</v>
      </c>
      <c r="G69" s="108">
        <v>3</v>
      </c>
      <c r="H69" s="66">
        <v>3</v>
      </c>
      <c r="I69" s="66">
        <v>3</v>
      </c>
      <c r="J69" s="66">
        <v>3</v>
      </c>
      <c r="K69" s="66">
        <v>3</v>
      </c>
      <c r="L69" s="108">
        <f>K69</f>
        <v>3</v>
      </c>
      <c r="M69" s="93" t="s">
        <v>32</v>
      </c>
      <c r="N69" s="109"/>
      <c r="O69" s="203">
        <f t="shared" si="2"/>
        <v>0</v>
      </c>
      <c r="P69" s="208"/>
      <c r="Q69" s="110"/>
      <c r="R69" s="106"/>
      <c r="S69" s="112"/>
      <c r="T69" s="111"/>
      <c r="U69" s="112"/>
      <c r="V69" s="112"/>
      <c r="W69" s="113"/>
      <c r="X69" s="106"/>
      <c r="Y69" s="52"/>
    </row>
    <row r="70" spans="1:25" ht="42" customHeight="1" thickTop="1" thickBot="1">
      <c r="A70" s="106"/>
      <c r="B70" s="107" t="s">
        <v>99</v>
      </c>
      <c r="C70" s="196" t="s">
        <v>176</v>
      </c>
      <c r="D70" s="882" t="s">
        <v>177</v>
      </c>
      <c r="E70" s="866"/>
      <c r="F70" s="78" t="s">
        <v>31</v>
      </c>
      <c r="G70" s="108">
        <v>2</v>
      </c>
      <c r="H70" s="66">
        <v>1</v>
      </c>
      <c r="I70" s="66">
        <v>1</v>
      </c>
      <c r="J70" s="66">
        <v>1</v>
      </c>
      <c r="K70" s="66">
        <v>1</v>
      </c>
      <c r="L70" s="108">
        <f>+SUM(H70:K70)</f>
        <v>4</v>
      </c>
      <c r="M70" s="93" t="s">
        <v>32</v>
      </c>
      <c r="N70" s="109"/>
      <c r="O70" s="203">
        <f t="shared" si="2"/>
        <v>0</v>
      </c>
      <c r="P70" s="208"/>
      <c r="Q70" s="110"/>
      <c r="R70" s="106"/>
      <c r="S70" s="112"/>
      <c r="T70" s="111"/>
      <c r="U70" s="112"/>
      <c r="V70" s="112"/>
      <c r="W70" s="113"/>
      <c r="X70" s="106"/>
      <c r="Y70" s="52"/>
    </row>
    <row r="71" spans="1:25" ht="39" customHeight="1" thickTop="1" thickBot="1">
      <c r="A71" s="106"/>
      <c r="B71" s="107" t="s">
        <v>66</v>
      </c>
      <c r="C71" s="196" t="s">
        <v>178</v>
      </c>
      <c r="D71" s="874" t="s">
        <v>179</v>
      </c>
      <c r="E71" s="866"/>
      <c r="F71" s="78" t="s">
        <v>31</v>
      </c>
      <c r="G71" s="121" t="s">
        <v>128</v>
      </c>
      <c r="H71" s="122">
        <v>0</v>
      </c>
      <c r="I71" s="122">
        <v>0.3</v>
      </c>
      <c r="J71" s="122">
        <v>0.7</v>
      </c>
      <c r="K71" s="122">
        <v>1</v>
      </c>
      <c r="L71" s="121">
        <v>1</v>
      </c>
      <c r="M71" s="93" t="s">
        <v>45</v>
      </c>
      <c r="N71" s="109"/>
      <c r="O71" s="203">
        <f t="shared" si="2"/>
        <v>0</v>
      </c>
      <c r="P71" s="208"/>
      <c r="Q71" s="110"/>
      <c r="R71" s="106"/>
      <c r="S71" s="112"/>
      <c r="T71" s="111"/>
      <c r="U71" s="112"/>
      <c r="V71" s="112"/>
      <c r="W71" s="113"/>
      <c r="X71" s="106"/>
      <c r="Y71" s="52"/>
    </row>
    <row r="72" spans="1:25" ht="47.25" customHeight="1" thickTop="1" thickBot="1">
      <c r="A72" s="215"/>
      <c r="B72" s="216" t="s">
        <v>59</v>
      </c>
      <c r="C72" s="196" t="s">
        <v>180</v>
      </c>
      <c r="D72" s="874" t="s">
        <v>181</v>
      </c>
      <c r="E72" s="866"/>
      <c r="F72" s="78" t="s">
        <v>31</v>
      </c>
      <c r="G72" s="217">
        <v>0</v>
      </c>
      <c r="H72" s="218">
        <v>1</v>
      </c>
      <c r="I72" s="218">
        <v>1</v>
      </c>
      <c r="J72" s="218">
        <v>1</v>
      </c>
      <c r="K72" s="218">
        <v>1</v>
      </c>
      <c r="L72" s="219">
        <f>K72</f>
        <v>1</v>
      </c>
      <c r="M72" s="93" t="s">
        <v>45</v>
      </c>
      <c r="N72" s="101"/>
      <c r="O72" s="203">
        <f t="shared" si="2"/>
        <v>0</v>
      </c>
      <c r="P72" s="205"/>
      <c r="Q72" s="119"/>
      <c r="R72" s="52"/>
      <c r="S72" s="125"/>
      <c r="T72" s="123"/>
      <c r="U72" s="125"/>
      <c r="V72" s="125"/>
      <c r="W72" s="124"/>
      <c r="X72" s="52"/>
      <c r="Y72" s="52"/>
    </row>
    <row r="73" spans="1:25" ht="53.25" customHeight="1" thickTop="1" thickBot="1">
      <c r="A73" s="106"/>
      <c r="B73" s="107" t="s">
        <v>50</v>
      </c>
      <c r="C73" s="196" t="s">
        <v>182</v>
      </c>
      <c r="D73" s="874" t="s">
        <v>183</v>
      </c>
      <c r="E73" s="866"/>
      <c r="F73" s="78" t="s">
        <v>31</v>
      </c>
      <c r="G73" s="108" t="s">
        <v>128</v>
      </c>
      <c r="H73" s="66">
        <v>0</v>
      </c>
      <c r="I73" s="122">
        <v>0.1</v>
      </c>
      <c r="J73" s="122">
        <v>0.3</v>
      </c>
      <c r="K73" s="122">
        <v>0.5</v>
      </c>
      <c r="L73" s="121">
        <v>0.5</v>
      </c>
      <c r="M73" s="93" t="s">
        <v>45</v>
      </c>
      <c r="N73" s="109"/>
      <c r="O73" s="203">
        <f t="shared" si="2"/>
        <v>0</v>
      </c>
      <c r="P73" s="205"/>
      <c r="Q73" s="119"/>
      <c r="R73" s="52"/>
      <c r="S73" s="125"/>
      <c r="T73" s="123"/>
      <c r="U73" s="125"/>
      <c r="V73" s="125"/>
      <c r="W73" s="124"/>
      <c r="X73" s="52"/>
      <c r="Y73" s="52"/>
    </row>
    <row r="74" spans="1:25" ht="59.25" customHeight="1" thickTop="1" thickBot="1">
      <c r="A74" s="52"/>
      <c r="B74" s="90" t="s">
        <v>184</v>
      </c>
      <c r="C74" s="195" t="s">
        <v>185</v>
      </c>
      <c r="D74" s="174" t="s">
        <v>186</v>
      </c>
      <c r="E74" s="365" t="s">
        <v>913</v>
      </c>
      <c r="F74" s="142" t="s">
        <v>187</v>
      </c>
      <c r="G74" s="91">
        <v>0</v>
      </c>
      <c r="H74" s="154">
        <v>2.5000000000000001E-2</v>
      </c>
      <c r="I74" s="116">
        <v>0.05</v>
      </c>
      <c r="J74" s="154">
        <v>7.4999999999999997E-2</v>
      </c>
      <c r="K74" s="116">
        <v>0.1</v>
      </c>
      <c r="L74" s="115">
        <f>K74</f>
        <v>0.1</v>
      </c>
      <c r="M74" s="93" t="s">
        <v>45</v>
      </c>
      <c r="N74" s="94"/>
      <c r="O74" s="203">
        <f t="shared" si="2"/>
        <v>0</v>
      </c>
      <c r="P74" s="205"/>
      <c r="Q74" s="119"/>
      <c r="R74" s="52"/>
      <c r="S74" s="56"/>
      <c r="T74" s="56"/>
      <c r="U74" s="56"/>
      <c r="V74" s="56"/>
      <c r="W74" s="56"/>
      <c r="X74" s="52"/>
      <c r="Y74" s="52"/>
    </row>
    <row r="75" spans="1:25" ht="82.5" customHeight="1" thickTop="1" thickBot="1">
      <c r="A75" s="215"/>
      <c r="B75" s="216" t="s">
        <v>33</v>
      </c>
      <c r="C75" s="196" t="s">
        <v>188</v>
      </c>
      <c r="D75" s="863" t="s">
        <v>189</v>
      </c>
      <c r="E75" s="864"/>
      <c r="F75" s="78" t="s">
        <v>31</v>
      </c>
      <c r="G75" s="217">
        <v>0</v>
      </c>
      <c r="H75" s="222">
        <v>40</v>
      </c>
      <c r="I75" s="222">
        <v>40</v>
      </c>
      <c r="J75" s="222">
        <v>40</v>
      </c>
      <c r="K75" s="222">
        <v>40</v>
      </c>
      <c r="L75" s="217">
        <f>SUM(H75:K75)</f>
        <v>160</v>
      </c>
      <c r="M75" s="93" t="s">
        <v>32</v>
      </c>
      <c r="N75" s="101"/>
      <c r="O75" s="203">
        <f t="shared" si="2"/>
        <v>0</v>
      </c>
      <c r="P75" s="205"/>
      <c r="Q75" s="119"/>
      <c r="R75" s="52"/>
      <c r="S75" s="125"/>
      <c r="T75" s="123"/>
      <c r="U75" s="125"/>
      <c r="V75" s="125"/>
      <c r="W75" s="124"/>
      <c r="X75" s="52"/>
      <c r="Y75" s="52"/>
    </row>
    <row r="76" spans="1:25" ht="63.75" customHeight="1" thickTop="1" thickBot="1">
      <c r="A76" s="215"/>
      <c r="B76" s="216" t="s">
        <v>36</v>
      </c>
      <c r="C76" s="196" t="s">
        <v>190</v>
      </c>
      <c r="D76" s="863" t="s">
        <v>191</v>
      </c>
      <c r="E76" s="864"/>
      <c r="F76" s="78" t="s">
        <v>31</v>
      </c>
      <c r="G76" s="217">
        <v>0</v>
      </c>
      <c r="H76" s="222">
        <v>1</v>
      </c>
      <c r="I76" s="222">
        <v>0</v>
      </c>
      <c r="J76" s="222">
        <v>0</v>
      </c>
      <c r="K76" s="222">
        <v>0</v>
      </c>
      <c r="L76" s="217">
        <f>SUM(H76:K76)</f>
        <v>1</v>
      </c>
      <c r="M76" s="93" t="s">
        <v>32</v>
      </c>
      <c r="N76" s="101"/>
      <c r="O76" s="203">
        <f t="shared" si="2"/>
        <v>0</v>
      </c>
      <c r="P76" s="205"/>
      <c r="Q76" s="119"/>
      <c r="R76" s="52"/>
      <c r="S76" s="125"/>
      <c r="T76" s="123"/>
      <c r="U76" s="125"/>
      <c r="V76" s="125"/>
      <c r="W76" s="124"/>
      <c r="X76" s="52"/>
      <c r="Y76" s="52"/>
    </row>
    <row r="77" spans="1:25" ht="44.25" customHeight="1" thickTop="1" thickBot="1">
      <c r="A77" s="106"/>
      <c r="B77" s="233" t="s">
        <v>50</v>
      </c>
      <c r="C77" s="234" t="s">
        <v>192</v>
      </c>
      <c r="D77" s="889" t="s">
        <v>193</v>
      </c>
      <c r="E77" s="890"/>
      <c r="F77" s="235" t="s">
        <v>31</v>
      </c>
      <c r="G77" s="236">
        <v>0</v>
      </c>
      <c r="H77" s="237">
        <v>1</v>
      </c>
      <c r="I77" s="237">
        <v>1</v>
      </c>
      <c r="J77" s="237">
        <v>1</v>
      </c>
      <c r="K77" s="237">
        <v>1</v>
      </c>
      <c r="L77" s="390">
        <v>1</v>
      </c>
      <c r="M77" s="238" t="s">
        <v>45</v>
      </c>
      <c r="N77" s="239"/>
      <c r="O77" s="240">
        <f t="shared" si="2"/>
        <v>0</v>
      </c>
      <c r="P77" s="223" t="s">
        <v>907</v>
      </c>
      <c r="Q77" s="110"/>
      <c r="R77" s="106"/>
      <c r="S77" s="112"/>
      <c r="T77" s="111"/>
      <c r="U77" s="112"/>
      <c r="V77" s="112"/>
      <c r="W77" s="113"/>
      <c r="X77" s="106"/>
      <c r="Y77" s="52"/>
    </row>
    <row r="78" spans="1:25" ht="54.75" customHeight="1" thickTop="1" thickBot="1">
      <c r="A78" s="215"/>
      <c r="B78" s="216" t="s">
        <v>56</v>
      </c>
      <c r="C78" s="196" t="s">
        <v>194</v>
      </c>
      <c r="D78" s="863" t="s">
        <v>195</v>
      </c>
      <c r="E78" s="864"/>
      <c r="F78" s="78" t="s">
        <v>31</v>
      </c>
      <c r="G78" s="217">
        <v>0</v>
      </c>
      <c r="H78" s="222">
        <v>1</v>
      </c>
      <c r="I78" s="222">
        <v>0</v>
      </c>
      <c r="J78" s="222">
        <v>0</v>
      </c>
      <c r="K78" s="222">
        <v>0</v>
      </c>
      <c r="L78" s="217">
        <f>SUM(H78:K78)</f>
        <v>1</v>
      </c>
      <c r="M78" s="93" t="s">
        <v>32</v>
      </c>
      <c r="N78" s="220"/>
      <c r="O78" s="203">
        <f t="shared" si="2"/>
        <v>0</v>
      </c>
      <c r="P78" s="205"/>
      <c r="Q78" s="119"/>
      <c r="R78" s="52"/>
      <c r="S78" s="125"/>
      <c r="T78" s="123"/>
      <c r="U78" s="125"/>
      <c r="V78" s="125"/>
      <c r="W78" s="124"/>
      <c r="X78" s="52"/>
      <c r="Y78" s="52"/>
    </row>
    <row r="79" spans="1:25" ht="45" customHeight="1" thickTop="1" thickBot="1">
      <c r="A79" s="106"/>
      <c r="B79" s="216" t="s">
        <v>53</v>
      </c>
      <c r="C79" s="221" t="s">
        <v>196</v>
      </c>
      <c r="D79" s="863" t="s">
        <v>197</v>
      </c>
      <c r="E79" s="864"/>
      <c r="F79" s="78" t="s">
        <v>31</v>
      </c>
      <c r="G79" s="217">
        <v>0</v>
      </c>
      <c r="H79" s="222">
        <v>0</v>
      </c>
      <c r="I79" s="222">
        <v>1</v>
      </c>
      <c r="J79" s="222">
        <v>2</v>
      </c>
      <c r="K79" s="222">
        <v>0</v>
      </c>
      <c r="L79" s="217">
        <v>3</v>
      </c>
      <c r="M79" s="93" t="s">
        <v>32</v>
      </c>
      <c r="N79" s="109"/>
      <c r="O79" s="203">
        <f t="shared" si="2"/>
        <v>0</v>
      </c>
      <c r="P79" s="223" t="s">
        <v>900</v>
      </c>
      <c r="Q79" s="110"/>
      <c r="R79" s="106"/>
      <c r="S79" s="112"/>
      <c r="T79" s="111"/>
      <c r="U79" s="112"/>
      <c r="V79" s="112"/>
      <c r="W79" s="113"/>
      <c r="X79" s="106"/>
      <c r="Y79" s="52"/>
    </row>
    <row r="80" spans="1:25" ht="42.75" customHeight="1" thickTop="1" thickBot="1">
      <c r="A80" s="106"/>
      <c r="B80" s="107" t="s">
        <v>62</v>
      </c>
      <c r="C80" s="196" t="s">
        <v>198</v>
      </c>
      <c r="D80" s="865" t="s">
        <v>199</v>
      </c>
      <c r="E80" s="866"/>
      <c r="F80" s="78" t="s">
        <v>31</v>
      </c>
      <c r="G80" s="108">
        <v>0</v>
      </c>
      <c r="H80" s="122">
        <v>0.25</v>
      </c>
      <c r="I80" s="122">
        <v>0.5</v>
      </c>
      <c r="J80" s="122">
        <v>0.75</v>
      </c>
      <c r="K80" s="122">
        <v>1</v>
      </c>
      <c r="L80" s="121">
        <f>K80</f>
        <v>1</v>
      </c>
      <c r="M80" s="93" t="s">
        <v>45</v>
      </c>
      <c r="N80" s="109"/>
      <c r="O80" s="203">
        <f t="shared" si="2"/>
        <v>0</v>
      </c>
      <c r="P80" s="205"/>
      <c r="Q80" s="119"/>
      <c r="R80" s="52"/>
      <c r="S80" s="125"/>
      <c r="T80" s="123"/>
      <c r="U80" s="125"/>
      <c r="V80" s="125"/>
      <c r="W80" s="124"/>
      <c r="X80" s="52"/>
      <c r="Y80" s="52"/>
    </row>
    <row r="81" spans="1:25" ht="49.5" customHeight="1" thickTop="1" thickBot="1">
      <c r="A81" s="106"/>
      <c r="B81" s="233" t="s">
        <v>65</v>
      </c>
      <c r="C81" s="234" t="s">
        <v>200</v>
      </c>
      <c r="D81" s="891" t="s">
        <v>201</v>
      </c>
      <c r="E81" s="890"/>
      <c r="F81" s="235" t="s">
        <v>31</v>
      </c>
      <c r="G81" s="236">
        <v>0</v>
      </c>
      <c r="H81" s="237">
        <v>1</v>
      </c>
      <c r="I81" s="237">
        <v>1</v>
      </c>
      <c r="J81" s="237">
        <v>1</v>
      </c>
      <c r="K81" s="237">
        <v>1</v>
      </c>
      <c r="L81" s="390">
        <f>K81</f>
        <v>1</v>
      </c>
      <c r="M81" s="238" t="s">
        <v>45</v>
      </c>
      <c r="N81" s="239"/>
      <c r="O81" s="240">
        <f t="shared" si="2"/>
        <v>0</v>
      </c>
      <c r="P81" s="214" t="s">
        <v>901</v>
      </c>
      <c r="Q81" s="119"/>
      <c r="R81" s="52"/>
      <c r="S81" s="125"/>
      <c r="T81" s="123"/>
      <c r="U81" s="125"/>
      <c r="V81" s="125"/>
      <c r="W81" s="124"/>
      <c r="X81" s="52"/>
      <c r="Y81" s="52"/>
    </row>
    <row r="82" spans="1:25" ht="46.5" customHeight="1" thickTop="1" thickBot="1">
      <c r="A82" s="106"/>
      <c r="B82" s="233" t="s">
        <v>99</v>
      </c>
      <c r="C82" s="234" t="s">
        <v>202</v>
      </c>
      <c r="D82" s="889" t="s">
        <v>203</v>
      </c>
      <c r="E82" s="890"/>
      <c r="F82" s="235" t="s">
        <v>31</v>
      </c>
      <c r="G82" s="236">
        <v>0</v>
      </c>
      <c r="H82" s="237">
        <v>0.25</v>
      </c>
      <c r="I82" s="237">
        <v>0.25</v>
      </c>
      <c r="J82" s="237">
        <v>0.25</v>
      </c>
      <c r="K82" s="237">
        <v>0.25</v>
      </c>
      <c r="L82" s="390">
        <f>SUM(H82:K82)</f>
        <v>1</v>
      </c>
      <c r="M82" s="238" t="s">
        <v>45</v>
      </c>
      <c r="N82" s="239"/>
      <c r="O82" s="240">
        <f t="shared" si="2"/>
        <v>0</v>
      </c>
      <c r="P82" s="214" t="s">
        <v>901</v>
      </c>
      <c r="Q82" s="119"/>
      <c r="R82" s="52"/>
      <c r="S82" s="125"/>
      <c r="T82" s="123"/>
      <c r="U82" s="125"/>
      <c r="V82" s="125"/>
      <c r="W82" s="124"/>
      <c r="X82" s="52"/>
      <c r="Y82" s="52"/>
    </row>
    <row r="83" spans="1:25" ht="51.75" customHeight="1" thickTop="1" thickBot="1">
      <c r="A83" s="106"/>
      <c r="B83" s="233" t="s">
        <v>66</v>
      </c>
      <c r="C83" s="234" t="s">
        <v>204</v>
      </c>
      <c r="D83" s="891" t="s">
        <v>205</v>
      </c>
      <c r="E83" s="890"/>
      <c r="F83" s="235" t="s">
        <v>31</v>
      </c>
      <c r="G83" s="236">
        <v>0</v>
      </c>
      <c r="H83" s="242">
        <v>2</v>
      </c>
      <c r="I83" s="242">
        <v>2</v>
      </c>
      <c r="J83" s="242">
        <v>2</v>
      </c>
      <c r="K83" s="242">
        <v>2</v>
      </c>
      <c r="L83" s="389">
        <v>2</v>
      </c>
      <c r="M83" s="238" t="s">
        <v>32</v>
      </c>
      <c r="N83" s="239"/>
      <c r="O83" s="240">
        <f t="shared" si="2"/>
        <v>0</v>
      </c>
      <c r="P83" s="214" t="s">
        <v>908</v>
      </c>
      <c r="Q83" s="119"/>
      <c r="R83" s="52"/>
      <c r="S83" s="125"/>
      <c r="T83" s="123"/>
      <c r="U83" s="125"/>
      <c r="V83" s="125"/>
      <c r="W83" s="124"/>
      <c r="X83" s="52"/>
      <c r="Y83" s="52"/>
    </row>
    <row r="84" spans="1:25" ht="51.75" customHeight="1" thickTop="1" thickBot="1">
      <c r="A84" s="106"/>
      <c r="B84" s="233" t="s">
        <v>69</v>
      </c>
      <c r="C84" s="234" t="s">
        <v>206</v>
      </c>
      <c r="D84" s="889" t="s">
        <v>207</v>
      </c>
      <c r="E84" s="890"/>
      <c r="F84" s="235" t="s">
        <v>31</v>
      </c>
      <c r="G84" s="236">
        <v>0</v>
      </c>
      <c r="H84" s="242">
        <v>3</v>
      </c>
      <c r="I84" s="242">
        <v>3</v>
      </c>
      <c r="J84" s="242">
        <v>3</v>
      </c>
      <c r="K84" s="242">
        <v>3</v>
      </c>
      <c r="L84" s="243">
        <f>SUM(H84:K84)</f>
        <v>12</v>
      </c>
      <c r="M84" s="238" t="s">
        <v>32</v>
      </c>
      <c r="N84" s="239"/>
      <c r="O84" s="240">
        <f t="shared" si="2"/>
        <v>0</v>
      </c>
      <c r="P84" s="214" t="s">
        <v>901</v>
      </c>
      <c r="Q84" s="119"/>
      <c r="R84" s="52"/>
      <c r="S84" s="125"/>
      <c r="T84" s="123"/>
      <c r="U84" s="125"/>
      <c r="V84" s="125"/>
      <c r="W84" s="124"/>
      <c r="X84" s="52"/>
      <c r="Y84" s="52"/>
    </row>
    <row r="85" spans="1:25" ht="72.75" customHeight="1" thickTop="1" thickBot="1">
      <c r="A85" s="52"/>
      <c r="B85" s="90" t="s">
        <v>208</v>
      </c>
      <c r="C85" s="232" t="s">
        <v>209</v>
      </c>
      <c r="D85" s="174" t="s">
        <v>210</v>
      </c>
      <c r="E85" s="365" t="s">
        <v>211</v>
      </c>
      <c r="F85" s="142" t="s">
        <v>212</v>
      </c>
      <c r="G85" s="217" t="s">
        <v>128</v>
      </c>
      <c r="H85" s="218">
        <v>0.35</v>
      </c>
      <c r="I85" s="218">
        <v>0.65</v>
      </c>
      <c r="J85" s="218">
        <v>0.8</v>
      </c>
      <c r="K85" s="218">
        <v>1</v>
      </c>
      <c r="L85" s="219">
        <v>1</v>
      </c>
      <c r="M85" s="93" t="s">
        <v>45</v>
      </c>
      <c r="N85" s="94"/>
      <c r="O85" s="203">
        <f t="shared" si="2"/>
        <v>0</v>
      </c>
      <c r="P85" s="205"/>
      <c r="Q85" s="119"/>
      <c r="R85" s="52"/>
      <c r="S85" s="56"/>
      <c r="T85" s="56"/>
      <c r="U85" s="56"/>
      <c r="V85" s="56"/>
      <c r="W85" s="56"/>
      <c r="X85" s="52"/>
      <c r="Y85" s="52"/>
    </row>
    <row r="86" spans="1:25" ht="68.25" customHeight="1" thickTop="1" thickBot="1">
      <c r="A86" s="215"/>
      <c r="B86" s="98" t="s">
        <v>33</v>
      </c>
      <c r="C86" s="196" t="s">
        <v>213</v>
      </c>
      <c r="D86" s="879" t="s">
        <v>214</v>
      </c>
      <c r="E86" s="866"/>
      <c r="F86" s="78" t="s">
        <v>31</v>
      </c>
      <c r="G86" s="217">
        <v>0</v>
      </c>
      <c r="H86" s="222">
        <v>10</v>
      </c>
      <c r="I86" s="222">
        <v>10</v>
      </c>
      <c r="J86" s="222">
        <v>10</v>
      </c>
      <c r="K86" s="222">
        <v>10</v>
      </c>
      <c r="L86" s="217">
        <v>10</v>
      </c>
      <c r="M86" s="93" t="s">
        <v>32</v>
      </c>
      <c r="N86" s="101"/>
      <c r="O86" s="203">
        <f t="shared" si="2"/>
        <v>0</v>
      </c>
      <c r="P86" s="205"/>
      <c r="Q86" s="119"/>
      <c r="R86" s="52"/>
      <c r="S86" s="125"/>
      <c r="T86" s="123"/>
      <c r="U86" s="125"/>
      <c r="V86" s="125"/>
      <c r="W86" s="124"/>
      <c r="X86" s="52"/>
      <c r="Y86" s="52"/>
    </row>
    <row r="87" spans="1:25" ht="59.25" customHeight="1" thickTop="1" thickBot="1">
      <c r="A87" s="52"/>
      <c r="B87" s="90" t="s">
        <v>215</v>
      </c>
      <c r="C87" s="232" t="s">
        <v>216</v>
      </c>
      <c r="D87" s="174" t="s">
        <v>217</v>
      </c>
      <c r="E87" s="366" t="s">
        <v>218</v>
      </c>
      <c r="F87" s="142" t="s">
        <v>187</v>
      </c>
      <c r="G87" s="217">
        <v>0</v>
      </c>
      <c r="H87" s="218">
        <v>0</v>
      </c>
      <c r="I87" s="218">
        <v>1</v>
      </c>
      <c r="J87" s="218">
        <v>1</v>
      </c>
      <c r="K87" s="218">
        <v>1</v>
      </c>
      <c r="L87" s="219">
        <f>K87</f>
        <v>1</v>
      </c>
      <c r="M87" s="93" t="s">
        <v>45</v>
      </c>
      <c r="N87" s="94"/>
      <c r="O87" s="203">
        <f t="shared" si="2"/>
        <v>0</v>
      </c>
      <c r="P87" s="205"/>
      <c r="Q87" s="119"/>
      <c r="R87" s="52"/>
      <c r="S87" s="56"/>
      <c r="T87" s="56"/>
      <c r="U87" s="56"/>
      <c r="V87" s="56"/>
      <c r="W87" s="56"/>
      <c r="X87" s="52"/>
      <c r="Y87" s="52"/>
    </row>
    <row r="88" spans="1:25" ht="54.75" customHeight="1" thickTop="1" thickBot="1">
      <c r="A88" s="106"/>
      <c r="B88" s="107" t="s">
        <v>33</v>
      </c>
      <c r="C88" s="221" t="s">
        <v>219</v>
      </c>
      <c r="D88" s="863" t="s">
        <v>220</v>
      </c>
      <c r="E88" s="892"/>
      <c r="F88" s="78" t="s">
        <v>31</v>
      </c>
      <c r="G88" s="108">
        <v>0</v>
      </c>
      <c r="H88" s="66">
        <v>1</v>
      </c>
      <c r="I88" s="66">
        <v>1</v>
      </c>
      <c r="J88" s="66">
        <v>0</v>
      </c>
      <c r="K88" s="66">
        <v>0</v>
      </c>
      <c r="L88" s="108">
        <v>1</v>
      </c>
      <c r="M88" s="93" t="s">
        <v>32</v>
      </c>
      <c r="N88" s="109"/>
      <c r="O88" s="203">
        <f t="shared" si="2"/>
        <v>0</v>
      </c>
      <c r="P88" s="209"/>
      <c r="Q88" s="155"/>
      <c r="R88" s="52"/>
      <c r="S88" s="125"/>
      <c r="T88" s="123"/>
      <c r="U88" s="125"/>
      <c r="V88" s="125"/>
      <c r="W88" s="124"/>
      <c r="X88" s="52"/>
      <c r="Y88" s="52"/>
    </row>
    <row r="89" spans="1:25" ht="54" customHeight="1" thickTop="1" thickBot="1">
      <c r="A89" s="215"/>
      <c r="B89" s="245" t="s">
        <v>36</v>
      </c>
      <c r="C89" s="234" t="s">
        <v>221</v>
      </c>
      <c r="D89" s="889" t="s">
        <v>222</v>
      </c>
      <c r="E89" s="890"/>
      <c r="F89" s="235" t="s">
        <v>31</v>
      </c>
      <c r="G89" s="246">
        <v>0</v>
      </c>
      <c r="H89" s="247">
        <v>0</v>
      </c>
      <c r="I89" s="247">
        <v>1</v>
      </c>
      <c r="J89" s="247">
        <v>0</v>
      </c>
      <c r="K89" s="247">
        <v>0</v>
      </c>
      <c r="L89" s="373">
        <f>SUM(H89:K89)</f>
        <v>1</v>
      </c>
      <c r="M89" s="238" t="s">
        <v>32</v>
      </c>
      <c r="N89" s="248"/>
      <c r="O89" s="240">
        <f t="shared" si="2"/>
        <v>0</v>
      </c>
      <c r="P89" s="214" t="s">
        <v>901</v>
      </c>
      <c r="Q89" s="119"/>
      <c r="R89" s="52"/>
      <c r="S89" s="124"/>
      <c r="T89" s="125"/>
      <c r="U89" s="125"/>
      <c r="V89" s="125"/>
      <c r="W89" s="144"/>
      <c r="X89" s="52"/>
      <c r="Y89" s="52"/>
    </row>
    <row r="90" spans="1:25" ht="72.75" customHeight="1" thickTop="1" thickBot="1">
      <c r="A90" s="244"/>
      <c r="B90" s="72" t="s">
        <v>223</v>
      </c>
      <c r="C90" s="195" t="s">
        <v>224</v>
      </c>
      <c r="D90" s="868" t="s">
        <v>225</v>
      </c>
      <c r="E90" s="862"/>
      <c r="F90" s="74" t="s">
        <v>226</v>
      </c>
      <c r="G90" s="72"/>
      <c r="H90" s="74"/>
      <c r="I90" s="74"/>
      <c r="J90" s="74"/>
      <c r="K90" s="74"/>
      <c r="L90" s="74"/>
      <c r="M90" s="75"/>
      <c r="N90" s="75"/>
      <c r="O90" s="203"/>
      <c r="P90" s="206"/>
      <c r="Q90" s="69"/>
      <c r="R90" s="69"/>
      <c r="S90" s="69"/>
      <c r="T90" s="69"/>
      <c r="U90" s="69"/>
      <c r="V90" s="69"/>
      <c r="W90" s="69"/>
      <c r="X90" s="76"/>
      <c r="Y90" s="52"/>
    </row>
    <row r="91" spans="1:25" ht="66" customHeight="1" thickTop="1" thickBot="1">
      <c r="A91" s="52"/>
      <c r="B91" s="77" t="s">
        <v>227</v>
      </c>
      <c r="C91" s="195" t="s">
        <v>228</v>
      </c>
      <c r="D91" s="871" t="s">
        <v>229</v>
      </c>
      <c r="E91" s="862"/>
      <c r="F91" s="78" t="s">
        <v>226</v>
      </c>
      <c r="G91" s="79"/>
      <c r="H91" s="80"/>
      <c r="I91" s="80"/>
      <c r="J91" s="80"/>
      <c r="K91" s="80"/>
      <c r="L91" s="79"/>
      <c r="M91" s="80"/>
      <c r="N91" s="81"/>
      <c r="O91" s="203"/>
      <c r="P91" s="205"/>
      <c r="Q91" s="82"/>
      <c r="R91" s="52"/>
      <c r="S91" s="56"/>
      <c r="T91" s="56"/>
      <c r="U91" s="56"/>
      <c r="V91" s="56"/>
      <c r="W91" s="56"/>
      <c r="X91" s="52"/>
      <c r="Y91" s="52"/>
    </row>
    <row r="92" spans="1:25" ht="54" customHeight="1" thickTop="1" thickBot="1">
      <c r="A92" s="52"/>
      <c r="B92" s="84" t="s">
        <v>230</v>
      </c>
      <c r="C92" s="195" t="s">
        <v>231</v>
      </c>
      <c r="D92" s="869" t="s">
        <v>232</v>
      </c>
      <c r="E92" s="866"/>
      <c r="F92" s="85" t="s">
        <v>226</v>
      </c>
      <c r="G92" s="156"/>
      <c r="H92" s="157"/>
      <c r="I92" s="157"/>
      <c r="J92" s="157"/>
      <c r="K92" s="157"/>
      <c r="L92" s="156"/>
      <c r="M92" s="87"/>
      <c r="N92" s="220"/>
      <c r="O92" s="241"/>
      <c r="P92" s="205"/>
      <c r="Q92" s="82"/>
      <c r="R92" s="52"/>
      <c r="S92" s="56"/>
      <c r="T92" s="56"/>
      <c r="U92" s="56"/>
      <c r="V92" s="56"/>
      <c r="W92" s="56"/>
      <c r="X92" s="52"/>
      <c r="Y92" s="52"/>
    </row>
    <row r="93" spans="1:25" ht="48" customHeight="1" thickTop="1" thickBot="1">
      <c r="A93" s="52"/>
      <c r="B93" s="856" t="s">
        <v>233</v>
      </c>
      <c r="C93" s="195" t="s">
        <v>234</v>
      </c>
      <c r="D93" s="853" t="s">
        <v>235</v>
      </c>
      <c r="E93" s="365" t="s">
        <v>236</v>
      </c>
      <c r="F93" s="142" t="s">
        <v>237</v>
      </c>
      <c r="G93" s="115">
        <v>0</v>
      </c>
      <c r="H93" s="116">
        <v>0</v>
      </c>
      <c r="I93" s="116">
        <v>0</v>
      </c>
      <c r="J93" s="116">
        <v>0.1</v>
      </c>
      <c r="K93" s="116">
        <v>0.12</v>
      </c>
      <c r="L93" s="115">
        <f>SUBTOTAL(9,H93:K93)</f>
        <v>0.22</v>
      </c>
      <c r="M93" s="93" t="s">
        <v>45</v>
      </c>
      <c r="N93" s="220"/>
      <c r="O93" s="241">
        <f>+N93/L93</f>
        <v>0</v>
      </c>
      <c r="P93" s="205"/>
      <c r="Q93" s="119"/>
      <c r="R93" s="52"/>
      <c r="S93" s="56"/>
      <c r="T93" s="56"/>
      <c r="U93" s="56"/>
      <c r="V93" s="56"/>
      <c r="W93" s="56"/>
      <c r="X93" s="52"/>
      <c r="Y93" s="52"/>
    </row>
    <row r="94" spans="1:25" ht="54.75" customHeight="1" thickTop="1" thickBot="1">
      <c r="A94" s="52"/>
      <c r="B94" s="857"/>
      <c r="C94" s="195" t="s">
        <v>238</v>
      </c>
      <c r="D94" s="855"/>
      <c r="E94" s="366" t="s">
        <v>239</v>
      </c>
      <c r="F94" s="142" t="s">
        <v>237</v>
      </c>
      <c r="G94" s="320">
        <v>1.9800000000000002E-2</v>
      </c>
      <c r="H94" s="320">
        <v>0.187</v>
      </c>
      <c r="I94" s="320">
        <v>0.18</v>
      </c>
      <c r="J94" s="320">
        <v>0.17499999999999999</v>
      </c>
      <c r="K94" s="320">
        <v>0.17</v>
      </c>
      <c r="L94" s="320">
        <f>+K94</f>
        <v>0.17</v>
      </c>
      <c r="M94" s="93" t="s">
        <v>45</v>
      </c>
      <c r="N94" s="220"/>
      <c r="O94" s="241">
        <f>+N94/L94</f>
        <v>0</v>
      </c>
      <c r="P94" s="205"/>
      <c r="Q94" s="119"/>
      <c r="R94" s="52"/>
      <c r="S94" s="56"/>
      <c r="T94" s="56"/>
      <c r="U94" s="56"/>
      <c r="V94" s="56"/>
      <c r="W94" s="56"/>
      <c r="X94" s="52"/>
      <c r="Y94" s="52"/>
    </row>
    <row r="95" spans="1:25" ht="35.25" customHeight="1" thickTop="1" thickBot="1">
      <c r="A95" s="215"/>
      <c r="B95" s="216" t="s">
        <v>33</v>
      </c>
      <c r="C95" s="221" t="s">
        <v>240</v>
      </c>
      <c r="D95" s="863" t="s">
        <v>241</v>
      </c>
      <c r="E95" s="864"/>
      <c r="F95" s="78" t="s">
        <v>237</v>
      </c>
      <c r="G95" s="217">
        <v>0</v>
      </c>
      <c r="H95" s="222">
        <v>1</v>
      </c>
      <c r="I95" s="222">
        <v>0</v>
      </c>
      <c r="J95" s="222">
        <v>0</v>
      </c>
      <c r="K95" s="222">
        <v>0</v>
      </c>
      <c r="L95" s="217">
        <f>SUM(H95:K95)</f>
        <v>1</v>
      </c>
      <c r="M95" s="93" t="s">
        <v>32</v>
      </c>
      <c r="N95" s="220"/>
      <c r="O95" s="241">
        <f>+N95/L95</f>
        <v>0</v>
      </c>
      <c r="P95" s="205"/>
      <c r="Q95" s="119"/>
      <c r="R95" s="52"/>
      <c r="S95" s="123"/>
      <c r="T95" s="123"/>
      <c r="U95" s="123"/>
      <c r="V95" s="123"/>
      <c r="W95" s="124"/>
      <c r="X95" s="52"/>
      <c r="Y95" s="52"/>
    </row>
    <row r="96" spans="1:25" ht="44.25" customHeight="1" thickTop="1" thickBot="1">
      <c r="A96" s="215"/>
      <c r="B96" s="216" t="s">
        <v>36</v>
      </c>
      <c r="C96" s="221" t="s">
        <v>242</v>
      </c>
      <c r="D96" s="863" t="s">
        <v>243</v>
      </c>
      <c r="E96" s="864"/>
      <c r="F96" s="78" t="s">
        <v>237</v>
      </c>
      <c r="G96" s="217">
        <v>0</v>
      </c>
      <c r="H96" s="222">
        <v>1</v>
      </c>
      <c r="I96" s="222">
        <v>0</v>
      </c>
      <c r="J96" s="222">
        <v>0</v>
      </c>
      <c r="K96" s="222">
        <v>0</v>
      </c>
      <c r="L96" s="217">
        <f>SUM(H96:K96)</f>
        <v>1</v>
      </c>
      <c r="M96" s="93" t="s">
        <v>32</v>
      </c>
      <c r="N96" s="220"/>
      <c r="O96" s="241">
        <f>+N96/L96</f>
        <v>0</v>
      </c>
      <c r="P96" s="205"/>
      <c r="Q96" s="119"/>
      <c r="R96" s="52"/>
      <c r="S96" s="123"/>
      <c r="T96" s="123"/>
      <c r="U96" s="123"/>
      <c r="V96" s="123"/>
      <c r="W96" s="124"/>
      <c r="X96" s="52"/>
      <c r="Y96" s="52"/>
    </row>
    <row r="97" spans="1:25" ht="45.75" customHeight="1" thickTop="1" thickBot="1">
      <c r="A97" s="215"/>
      <c r="B97" s="216" t="s">
        <v>50</v>
      </c>
      <c r="C97" s="221" t="s">
        <v>244</v>
      </c>
      <c r="D97" s="863" t="s">
        <v>245</v>
      </c>
      <c r="E97" s="864"/>
      <c r="F97" s="78" t="s">
        <v>237</v>
      </c>
      <c r="G97" s="217">
        <v>0</v>
      </c>
      <c r="H97" s="222">
        <v>1</v>
      </c>
      <c r="I97" s="222">
        <v>0</v>
      </c>
      <c r="J97" s="222">
        <v>0</v>
      </c>
      <c r="K97" s="222">
        <v>0</v>
      </c>
      <c r="L97" s="217">
        <f>SUM(H97:K97)</f>
        <v>1</v>
      </c>
      <c r="M97" s="93" t="s">
        <v>32</v>
      </c>
      <c r="N97" s="220"/>
      <c r="O97" s="241">
        <f>+N97/L97</f>
        <v>0</v>
      </c>
      <c r="P97" s="205"/>
      <c r="Q97" s="119"/>
      <c r="R97" s="52"/>
      <c r="S97" s="123"/>
      <c r="T97" s="123"/>
      <c r="U97" s="123"/>
      <c r="V97" s="123"/>
      <c r="W97" s="124"/>
      <c r="X97" s="52"/>
      <c r="Y97" s="52"/>
    </row>
    <row r="98" spans="1:25" ht="44.25" customHeight="1" thickTop="1" thickBot="1">
      <c r="A98" s="215"/>
      <c r="B98" s="216" t="s">
        <v>53</v>
      </c>
      <c r="C98" s="221" t="s">
        <v>246</v>
      </c>
      <c r="D98" s="863" t="s">
        <v>247</v>
      </c>
      <c r="E98" s="864"/>
      <c r="F98" s="78" t="s">
        <v>237</v>
      </c>
      <c r="G98" s="217"/>
      <c r="H98" s="372"/>
      <c r="I98" s="222">
        <v>1</v>
      </c>
      <c r="J98" s="372"/>
      <c r="K98" s="372"/>
      <c r="L98" s="373"/>
      <c r="M98" s="93" t="s">
        <v>32</v>
      </c>
      <c r="N98" s="220"/>
      <c r="O98" s="241"/>
      <c r="P98" s="205"/>
      <c r="Q98" s="119"/>
      <c r="R98" s="52"/>
      <c r="S98" s="123"/>
      <c r="T98" s="123"/>
      <c r="U98" s="123"/>
      <c r="V98" s="123"/>
      <c r="W98" s="124"/>
      <c r="X98" s="52"/>
      <c r="Y98" s="52"/>
    </row>
    <row r="99" spans="1:25" ht="39" customHeight="1" thickTop="1" thickBot="1">
      <c r="A99" s="215"/>
      <c r="B99" s="216" t="s">
        <v>56</v>
      </c>
      <c r="C99" s="221" t="s">
        <v>248</v>
      </c>
      <c r="D99" s="863" t="s">
        <v>249</v>
      </c>
      <c r="E99" s="864"/>
      <c r="F99" s="78" t="s">
        <v>237</v>
      </c>
      <c r="G99" s="217"/>
      <c r="H99" s="372"/>
      <c r="I99" s="222">
        <v>25</v>
      </c>
      <c r="J99" s="372"/>
      <c r="K99" s="372"/>
      <c r="L99" s="373"/>
      <c r="M99" s="93" t="s">
        <v>32</v>
      </c>
      <c r="N99" s="220"/>
      <c r="O99" s="241"/>
      <c r="P99" s="205"/>
      <c r="Q99" s="119"/>
      <c r="R99" s="52"/>
      <c r="S99" s="123"/>
      <c r="T99" s="123"/>
      <c r="U99" s="123"/>
      <c r="V99" s="123"/>
      <c r="W99" s="124"/>
      <c r="X99" s="52"/>
      <c r="Y99" s="52"/>
    </row>
    <row r="100" spans="1:25" ht="45.75" customHeight="1" thickTop="1" thickBot="1">
      <c r="A100" s="215"/>
      <c r="B100" s="216" t="s">
        <v>59</v>
      </c>
      <c r="C100" s="221" t="s">
        <v>250</v>
      </c>
      <c r="D100" s="863" t="s">
        <v>251</v>
      </c>
      <c r="E100" s="864"/>
      <c r="F100" s="78" t="s">
        <v>237</v>
      </c>
      <c r="G100" s="217"/>
      <c r="H100" s="372"/>
      <c r="I100" s="222">
        <v>30</v>
      </c>
      <c r="J100" s="372"/>
      <c r="K100" s="372"/>
      <c r="L100" s="373"/>
      <c r="M100" s="93" t="s">
        <v>32</v>
      </c>
      <c r="N100" s="220"/>
      <c r="O100" s="241"/>
      <c r="P100" s="205"/>
      <c r="Q100" s="119"/>
      <c r="R100" s="52"/>
      <c r="S100" s="123"/>
      <c r="T100" s="123"/>
      <c r="U100" s="123"/>
      <c r="V100" s="123"/>
      <c r="W100" s="124"/>
      <c r="X100" s="52"/>
      <c r="Y100" s="52"/>
    </row>
    <row r="101" spans="1:25" ht="37.5" customHeight="1" thickTop="1" thickBot="1">
      <c r="A101" s="215"/>
      <c r="B101" s="216" t="s">
        <v>62</v>
      </c>
      <c r="C101" s="221" t="s">
        <v>252</v>
      </c>
      <c r="D101" s="863" t="s">
        <v>253</v>
      </c>
      <c r="E101" s="864"/>
      <c r="F101" s="78" t="s">
        <v>237</v>
      </c>
      <c r="G101" s="217">
        <v>0</v>
      </c>
      <c r="H101" s="222">
        <v>15</v>
      </c>
      <c r="I101" s="222">
        <v>0</v>
      </c>
      <c r="J101" s="222">
        <v>0</v>
      </c>
      <c r="K101" s="222">
        <v>0</v>
      </c>
      <c r="L101" s="217">
        <f>SUM(H101:K101)</f>
        <v>15</v>
      </c>
      <c r="M101" s="93" t="s">
        <v>32</v>
      </c>
      <c r="N101" s="220"/>
      <c r="O101" s="241">
        <f t="shared" ref="O101:O107" si="3">+N101/L101</f>
        <v>0</v>
      </c>
      <c r="P101" s="205"/>
      <c r="Q101" s="119"/>
      <c r="R101" s="52"/>
      <c r="S101" s="123"/>
      <c r="T101" s="123"/>
      <c r="U101" s="123"/>
      <c r="V101" s="123"/>
      <c r="W101" s="124"/>
      <c r="X101" s="52"/>
      <c r="Y101" s="52"/>
    </row>
    <row r="102" spans="1:25" ht="48" customHeight="1" thickTop="1" thickBot="1">
      <c r="A102" s="215"/>
      <c r="B102" s="216" t="s">
        <v>65</v>
      </c>
      <c r="C102" s="221" t="s">
        <v>254</v>
      </c>
      <c r="D102" s="863" t="s">
        <v>255</v>
      </c>
      <c r="E102" s="864"/>
      <c r="F102" s="78" t="s">
        <v>237</v>
      </c>
      <c r="G102" s="217">
        <v>0</v>
      </c>
      <c r="H102" s="222">
        <v>1</v>
      </c>
      <c r="I102" s="222">
        <v>0</v>
      </c>
      <c r="J102" s="222">
        <v>0</v>
      </c>
      <c r="K102" s="222">
        <v>0</v>
      </c>
      <c r="L102" s="217">
        <f>SUM(H102:K102)</f>
        <v>1</v>
      </c>
      <c r="M102" s="93" t="s">
        <v>32</v>
      </c>
      <c r="N102" s="220"/>
      <c r="O102" s="241">
        <f t="shared" si="3"/>
        <v>0</v>
      </c>
      <c r="P102" s="205"/>
      <c r="Q102" s="119"/>
      <c r="R102" s="52"/>
      <c r="S102" s="123"/>
      <c r="T102" s="123"/>
      <c r="U102" s="123"/>
      <c r="V102" s="123"/>
      <c r="W102" s="124"/>
      <c r="X102" s="52"/>
      <c r="Y102" s="52"/>
    </row>
    <row r="103" spans="1:25" ht="39" customHeight="1" thickTop="1" thickBot="1">
      <c r="A103" s="215"/>
      <c r="B103" s="216" t="s">
        <v>99</v>
      </c>
      <c r="C103" s="221" t="s">
        <v>256</v>
      </c>
      <c r="D103" s="863" t="s">
        <v>257</v>
      </c>
      <c r="E103" s="864"/>
      <c r="F103" s="78" t="s">
        <v>237</v>
      </c>
      <c r="G103" s="217">
        <v>0</v>
      </c>
      <c r="H103" s="222">
        <v>110</v>
      </c>
      <c r="I103" s="222">
        <v>0</v>
      </c>
      <c r="J103" s="222">
        <v>0</v>
      </c>
      <c r="K103" s="222">
        <v>0</v>
      </c>
      <c r="L103" s="217">
        <f>SUM(H103:K103)</f>
        <v>110</v>
      </c>
      <c r="M103" s="93" t="s">
        <v>32</v>
      </c>
      <c r="N103" s="220"/>
      <c r="O103" s="241">
        <f t="shared" si="3"/>
        <v>0</v>
      </c>
      <c r="P103" s="205"/>
      <c r="Q103" s="119"/>
      <c r="R103" s="52"/>
      <c r="S103" s="123"/>
      <c r="T103" s="123"/>
      <c r="U103" s="123"/>
      <c r="V103" s="123"/>
      <c r="W103" s="124"/>
      <c r="X103" s="52"/>
      <c r="Y103" s="52"/>
    </row>
    <row r="104" spans="1:25" ht="42" customHeight="1" thickTop="1" thickBot="1">
      <c r="A104" s="106"/>
      <c r="B104" s="107" t="s">
        <v>66</v>
      </c>
      <c r="C104" s="196" t="s">
        <v>258</v>
      </c>
      <c r="D104" s="863" t="s">
        <v>259</v>
      </c>
      <c r="E104" s="864"/>
      <c r="F104" s="78" t="s">
        <v>237</v>
      </c>
      <c r="G104" s="108">
        <v>0</v>
      </c>
      <c r="H104" s="158">
        <v>26000</v>
      </c>
      <c r="I104" s="158">
        <v>26000</v>
      </c>
      <c r="J104" s="158">
        <v>26000</v>
      </c>
      <c r="K104" s="158">
        <v>26000</v>
      </c>
      <c r="L104" s="108">
        <f>SUBTOTAL(9,H104:K104)</f>
        <v>104000</v>
      </c>
      <c r="M104" s="93" t="s">
        <v>32</v>
      </c>
      <c r="N104" s="220"/>
      <c r="O104" s="241">
        <f t="shared" si="3"/>
        <v>0</v>
      </c>
      <c r="P104" s="208"/>
      <c r="Q104" s="110"/>
      <c r="R104" s="106"/>
      <c r="S104" s="111"/>
      <c r="T104" s="111"/>
      <c r="U104" s="111"/>
      <c r="V104" s="111"/>
      <c r="W104" s="113"/>
      <c r="X104" s="106"/>
      <c r="Y104" s="52"/>
    </row>
    <row r="105" spans="1:25" ht="38.25" customHeight="1" thickTop="1" thickBot="1">
      <c r="A105" s="106"/>
      <c r="B105" s="107" t="s">
        <v>69</v>
      </c>
      <c r="C105" s="196" t="s">
        <v>260</v>
      </c>
      <c r="D105" s="863" t="s">
        <v>261</v>
      </c>
      <c r="E105" s="864"/>
      <c r="F105" s="78" t="s">
        <v>237</v>
      </c>
      <c r="G105" s="108">
        <v>0</v>
      </c>
      <c r="H105" s="122">
        <v>1</v>
      </c>
      <c r="I105" s="122">
        <v>1</v>
      </c>
      <c r="J105" s="122">
        <v>1</v>
      </c>
      <c r="K105" s="122">
        <v>1</v>
      </c>
      <c r="L105" s="121">
        <f>K105</f>
        <v>1</v>
      </c>
      <c r="M105" s="93" t="s">
        <v>45</v>
      </c>
      <c r="N105" s="220"/>
      <c r="O105" s="241">
        <f t="shared" si="3"/>
        <v>0</v>
      </c>
      <c r="P105" s="208"/>
      <c r="Q105" s="110"/>
      <c r="R105" s="106"/>
      <c r="S105" s="111"/>
      <c r="T105" s="111"/>
      <c r="U105" s="111"/>
      <c r="V105" s="111"/>
      <c r="W105" s="113"/>
      <c r="X105" s="106"/>
      <c r="Y105" s="52"/>
    </row>
    <row r="106" spans="1:25" ht="45" customHeight="1" thickTop="1" thickBot="1">
      <c r="A106" s="106"/>
      <c r="B106" s="107" t="s">
        <v>72</v>
      </c>
      <c r="C106" s="196" t="s">
        <v>262</v>
      </c>
      <c r="D106" s="863" t="s">
        <v>263</v>
      </c>
      <c r="E106" s="864"/>
      <c r="F106" s="78" t="s">
        <v>237</v>
      </c>
      <c r="G106" s="108">
        <v>0</v>
      </c>
      <c r="H106" s="159"/>
      <c r="I106" s="159">
        <v>10</v>
      </c>
      <c r="J106" s="159">
        <v>12</v>
      </c>
      <c r="K106" s="159">
        <v>60</v>
      </c>
      <c r="L106" s="160">
        <f>SUM(H106:K106)</f>
        <v>82</v>
      </c>
      <c r="M106" s="93" t="s">
        <v>32</v>
      </c>
      <c r="N106" s="220"/>
      <c r="O106" s="241">
        <f t="shared" si="3"/>
        <v>0</v>
      </c>
      <c r="P106" s="208"/>
      <c r="Q106" s="110"/>
      <c r="R106" s="106"/>
      <c r="S106" s="111"/>
      <c r="T106" s="111"/>
      <c r="U106" s="111"/>
      <c r="V106" s="111"/>
      <c r="W106" s="113"/>
      <c r="X106" s="106"/>
      <c r="Y106" s="52"/>
    </row>
    <row r="107" spans="1:25" ht="42.75" customHeight="1" thickTop="1" thickBot="1">
      <c r="A107" s="106"/>
      <c r="B107" s="107" t="s">
        <v>75</v>
      </c>
      <c r="C107" s="196" t="s">
        <v>264</v>
      </c>
      <c r="D107" s="863" t="s">
        <v>265</v>
      </c>
      <c r="E107" s="864"/>
      <c r="F107" s="78" t="s">
        <v>237</v>
      </c>
      <c r="G107" s="108">
        <v>0</v>
      </c>
      <c r="H107" s="388">
        <v>0</v>
      </c>
      <c r="I107" s="159">
        <v>1</v>
      </c>
      <c r="J107" s="388">
        <v>0</v>
      </c>
      <c r="K107" s="388">
        <v>0</v>
      </c>
      <c r="L107" s="160">
        <v>1</v>
      </c>
      <c r="M107" s="93" t="s">
        <v>32</v>
      </c>
      <c r="N107" s="220"/>
      <c r="O107" s="241">
        <f t="shared" si="3"/>
        <v>0</v>
      </c>
      <c r="P107" s="208"/>
      <c r="Q107" s="110"/>
      <c r="R107" s="106"/>
      <c r="S107" s="111"/>
      <c r="T107" s="111"/>
      <c r="U107" s="111"/>
      <c r="V107" s="111"/>
      <c r="W107" s="113"/>
      <c r="X107" s="106"/>
      <c r="Y107" s="52"/>
    </row>
    <row r="108" spans="1:25" ht="35.25" customHeight="1" thickTop="1" thickBot="1">
      <c r="A108" s="106"/>
      <c r="B108" s="374"/>
      <c r="C108" s="196" t="s">
        <v>266</v>
      </c>
      <c r="D108" s="863" t="s">
        <v>267</v>
      </c>
      <c r="E108" s="864"/>
      <c r="F108" s="78" t="s">
        <v>237</v>
      </c>
      <c r="G108" s="108"/>
      <c r="H108" s="159"/>
      <c r="I108" s="159">
        <v>7</v>
      </c>
      <c r="J108" s="159"/>
      <c r="K108" s="159"/>
      <c r="L108" s="160">
        <v>7</v>
      </c>
      <c r="M108" s="93" t="s">
        <v>32</v>
      </c>
      <c r="N108" s="220"/>
      <c r="O108" s="241"/>
      <c r="P108" s="208"/>
      <c r="Q108" s="110"/>
      <c r="R108" s="106"/>
      <c r="S108" s="111"/>
      <c r="T108" s="111"/>
      <c r="U108" s="111"/>
      <c r="V108" s="111"/>
      <c r="W108" s="113"/>
      <c r="X108" s="106"/>
      <c r="Y108" s="52"/>
    </row>
    <row r="109" spans="1:25" ht="56.25" customHeight="1" thickTop="1" thickBot="1">
      <c r="A109" s="106"/>
      <c r="B109" s="374"/>
      <c r="C109" s="196" t="s">
        <v>268</v>
      </c>
      <c r="D109" s="863" t="s">
        <v>269</v>
      </c>
      <c r="E109" s="864"/>
      <c r="F109" s="78" t="s">
        <v>237</v>
      </c>
      <c r="G109" s="108"/>
      <c r="H109" s="159"/>
      <c r="I109" s="159">
        <v>40</v>
      </c>
      <c r="J109" s="159"/>
      <c r="K109" s="159"/>
      <c r="L109" s="160">
        <v>40</v>
      </c>
      <c r="M109" s="93" t="s">
        <v>32</v>
      </c>
      <c r="N109" s="220"/>
      <c r="O109" s="241"/>
      <c r="P109" s="208"/>
      <c r="Q109" s="110"/>
      <c r="R109" s="106"/>
      <c r="S109" s="111"/>
      <c r="T109" s="111"/>
      <c r="U109" s="111"/>
      <c r="V109" s="111"/>
      <c r="W109" s="113"/>
      <c r="X109" s="106"/>
      <c r="Y109" s="52"/>
    </row>
    <row r="110" spans="1:25" ht="56.25" customHeight="1" thickTop="1" thickBot="1">
      <c r="A110" s="106"/>
      <c r="B110" s="374"/>
      <c r="C110" s="196" t="s">
        <v>270</v>
      </c>
      <c r="D110" s="863" t="s">
        <v>271</v>
      </c>
      <c r="E110" s="864"/>
      <c r="F110" s="78" t="s">
        <v>237</v>
      </c>
      <c r="G110" s="108"/>
      <c r="H110" s="159"/>
      <c r="I110" s="122">
        <v>1</v>
      </c>
      <c r="J110" s="159"/>
      <c r="K110" s="159"/>
      <c r="L110" s="121">
        <v>1</v>
      </c>
      <c r="M110" s="93" t="s">
        <v>45</v>
      </c>
      <c r="N110" s="220"/>
      <c r="O110" s="241"/>
      <c r="P110" s="208"/>
      <c r="Q110" s="110"/>
      <c r="R110" s="106"/>
      <c r="S110" s="111"/>
      <c r="T110" s="111"/>
      <c r="U110" s="111"/>
      <c r="V110" s="111"/>
      <c r="W110" s="113"/>
      <c r="X110" s="106"/>
      <c r="Y110" s="52"/>
    </row>
    <row r="111" spans="1:25" ht="81" customHeight="1" thickTop="1" thickBot="1">
      <c r="A111" s="52"/>
      <c r="B111" s="90" t="s">
        <v>272</v>
      </c>
      <c r="C111" s="195" t="s">
        <v>273</v>
      </c>
      <c r="D111" s="174" t="s">
        <v>274</v>
      </c>
      <c r="E111" s="366" t="s">
        <v>910</v>
      </c>
      <c r="F111" s="142" t="s">
        <v>275</v>
      </c>
      <c r="G111" s="217">
        <v>0</v>
      </c>
      <c r="H111" s="305">
        <v>3244</v>
      </c>
      <c r="I111" s="305">
        <v>3244</v>
      </c>
      <c r="J111" s="305">
        <v>3244</v>
      </c>
      <c r="K111" s="305">
        <v>3244</v>
      </c>
      <c r="L111" s="307">
        <f>K111</f>
        <v>3244</v>
      </c>
      <c r="M111" s="93" t="s">
        <v>32</v>
      </c>
      <c r="N111" s="220"/>
      <c r="O111" s="241">
        <f t="shared" ref="O111:O119" si="4">+N111/L111</f>
        <v>0</v>
      </c>
      <c r="P111" s="205"/>
      <c r="Q111" s="119"/>
      <c r="R111" s="52"/>
      <c r="S111" s="56"/>
      <c r="T111" s="56"/>
      <c r="U111" s="56"/>
      <c r="V111" s="56"/>
      <c r="W111" s="56"/>
      <c r="X111" s="52"/>
      <c r="Y111" s="52"/>
    </row>
    <row r="112" spans="1:25" ht="46.5" customHeight="1" thickTop="1" thickBot="1">
      <c r="A112" s="215"/>
      <c r="B112" s="216" t="s">
        <v>36</v>
      </c>
      <c r="C112" s="221" t="s">
        <v>276</v>
      </c>
      <c r="D112" s="863" t="s">
        <v>277</v>
      </c>
      <c r="E112" s="864"/>
      <c r="F112" s="78" t="s">
        <v>237</v>
      </c>
      <c r="G112" s="217">
        <v>0</v>
      </c>
      <c r="H112" s="222">
        <v>1</v>
      </c>
      <c r="I112" s="222">
        <v>0</v>
      </c>
      <c r="J112" s="222">
        <v>0</v>
      </c>
      <c r="K112" s="222">
        <v>0</v>
      </c>
      <c r="L112" s="217">
        <f>SUM(H112:K112)</f>
        <v>1</v>
      </c>
      <c r="M112" s="93" t="s">
        <v>32</v>
      </c>
      <c r="N112" s="220"/>
      <c r="O112" s="241">
        <f t="shared" si="4"/>
        <v>0</v>
      </c>
      <c r="P112" s="205"/>
      <c r="Q112" s="119"/>
      <c r="R112" s="52"/>
      <c r="S112" s="123"/>
      <c r="T112" s="123"/>
      <c r="U112" s="123"/>
      <c r="V112" s="123"/>
      <c r="W112" s="124"/>
      <c r="X112" s="52"/>
      <c r="Y112" s="52"/>
    </row>
    <row r="113" spans="1:25" ht="60.75" customHeight="1" thickTop="1" thickBot="1">
      <c r="A113" s="215"/>
      <c r="B113" s="216" t="s">
        <v>50</v>
      </c>
      <c r="C113" s="221" t="s">
        <v>278</v>
      </c>
      <c r="D113" s="863" t="s">
        <v>279</v>
      </c>
      <c r="E113" s="864"/>
      <c r="F113" s="78" t="s">
        <v>237</v>
      </c>
      <c r="G113" s="217">
        <v>0</v>
      </c>
      <c r="H113" s="222">
        <v>1</v>
      </c>
      <c r="I113" s="222">
        <v>0</v>
      </c>
      <c r="J113" s="222">
        <v>0</v>
      </c>
      <c r="K113" s="222">
        <v>0</v>
      </c>
      <c r="L113" s="217">
        <f>SUM(H113:K113)</f>
        <v>1</v>
      </c>
      <c r="M113" s="93" t="s">
        <v>32</v>
      </c>
      <c r="N113" s="220"/>
      <c r="O113" s="241">
        <f t="shared" si="4"/>
        <v>0</v>
      </c>
      <c r="P113" s="205"/>
      <c r="Q113" s="119"/>
      <c r="R113" s="52"/>
      <c r="S113" s="123"/>
      <c r="T113" s="123"/>
      <c r="U113" s="123"/>
      <c r="V113" s="123"/>
      <c r="W113" s="124"/>
      <c r="X113" s="52"/>
      <c r="Y113" s="52"/>
    </row>
    <row r="114" spans="1:25" ht="42.75" customHeight="1" thickTop="1" thickBot="1">
      <c r="A114" s="106"/>
      <c r="B114" s="107" t="s">
        <v>53</v>
      </c>
      <c r="C114" s="196"/>
      <c r="D114" s="888" t="s">
        <v>280</v>
      </c>
      <c r="E114" s="866"/>
      <c r="F114" s="78" t="s">
        <v>237</v>
      </c>
      <c r="G114" s="129">
        <v>0</v>
      </c>
      <c r="H114" s="130">
        <v>1</v>
      </c>
      <c r="I114" s="130">
        <v>1</v>
      </c>
      <c r="J114" s="130">
        <v>0</v>
      </c>
      <c r="K114" s="130">
        <v>0</v>
      </c>
      <c r="L114" s="129">
        <f>SUM(H114:K114)</f>
        <v>2</v>
      </c>
      <c r="M114" s="131" t="s">
        <v>32</v>
      </c>
      <c r="N114" s="318"/>
      <c r="O114" s="319">
        <f t="shared" si="4"/>
        <v>0</v>
      </c>
      <c r="P114" s="208"/>
      <c r="Q114" s="110"/>
      <c r="R114" s="106"/>
      <c r="S114" s="111"/>
      <c r="T114" s="111"/>
      <c r="U114" s="111"/>
      <c r="V114" s="111"/>
      <c r="W114" s="113"/>
      <c r="X114" s="106"/>
      <c r="Y114" s="52"/>
    </row>
    <row r="115" spans="1:25" ht="43.5" customHeight="1" thickTop="1" thickBot="1">
      <c r="A115" s="106"/>
      <c r="B115" s="107" t="s">
        <v>56</v>
      </c>
      <c r="C115" s="196" t="s">
        <v>281</v>
      </c>
      <c r="D115" s="865" t="s">
        <v>282</v>
      </c>
      <c r="E115" s="866"/>
      <c r="F115" s="78" t="s">
        <v>237</v>
      </c>
      <c r="G115" s="108">
        <v>2</v>
      </c>
      <c r="H115" s="66">
        <v>1</v>
      </c>
      <c r="I115" s="66">
        <v>1</v>
      </c>
      <c r="J115" s="66">
        <v>1</v>
      </c>
      <c r="K115" s="66">
        <v>1</v>
      </c>
      <c r="L115" s="108">
        <f>SUBTOTAL(9,H115:K115)</f>
        <v>4</v>
      </c>
      <c r="M115" s="93" t="s">
        <v>32</v>
      </c>
      <c r="N115" s="220"/>
      <c r="O115" s="241">
        <f t="shared" si="4"/>
        <v>0</v>
      </c>
      <c r="P115" s="208"/>
      <c r="Q115" s="110"/>
      <c r="R115" s="106"/>
      <c r="S115" s="111"/>
      <c r="T115" s="111"/>
      <c r="U115" s="111"/>
      <c r="V115" s="111"/>
      <c r="W115" s="113"/>
      <c r="X115" s="106"/>
      <c r="Y115" s="52"/>
    </row>
    <row r="116" spans="1:25" ht="71.25" customHeight="1" thickTop="1" thickBot="1">
      <c r="A116" s="106"/>
      <c r="B116" s="107" t="s">
        <v>59</v>
      </c>
      <c r="C116" s="196" t="s">
        <v>283</v>
      </c>
      <c r="D116" s="865" t="s">
        <v>284</v>
      </c>
      <c r="E116" s="866"/>
      <c r="F116" s="78" t="s">
        <v>237</v>
      </c>
      <c r="G116" s="108">
        <v>0</v>
      </c>
      <c r="H116" s="66">
        <v>2</v>
      </c>
      <c r="I116" s="66">
        <v>2</v>
      </c>
      <c r="J116" s="66">
        <v>1</v>
      </c>
      <c r="K116" s="66">
        <v>0</v>
      </c>
      <c r="L116" s="108">
        <f>SUBTOTAL(9,H116:K116)</f>
        <v>5</v>
      </c>
      <c r="M116" s="93" t="s">
        <v>32</v>
      </c>
      <c r="N116" s="220"/>
      <c r="O116" s="241">
        <f t="shared" si="4"/>
        <v>0</v>
      </c>
      <c r="P116" s="208"/>
      <c r="Q116" s="110"/>
      <c r="R116" s="106"/>
      <c r="S116" s="111"/>
      <c r="T116" s="111"/>
      <c r="U116" s="111"/>
      <c r="V116" s="111"/>
      <c r="W116" s="113"/>
      <c r="X116" s="106"/>
      <c r="Y116" s="52"/>
    </row>
    <row r="117" spans="1:25" ht="44.25" customHeight="1" thickTop="1" thickBot="1">
      <c r="A117" s="106"/>
      <c r="B117" s="107" t="s">
        <v>62</v>
      </c>
      <c r="C117" s="196" t="s">
        <v>285</v>
      </c>
      <c r="D117" s="865" t="s">
        <v>286</v>
      </c>
      <c r="E117" s="866"/>
      <c r="F117" s="78" t="s">
        <v>237</v>
      </c>
      <c r="G117" s="108">
        <v>0</v>
      </c>
      <c r="H117" s="66">
        <v>1</v>
      </c>
      <c r="I117" s="66">
        <v>0</v>
      </c>
      <c r="J117" s="66">
        <v>0</v>
      </c>
      <c r="K117" s="66">
        <v>0</v>
      </c>
      <c r="L117" s="108">
        <v>1</v>
      </c>
      <c r="M117" s="93" t="s">
        <v>32</v>
      </c>
      <c r="N117" s="220"/>
      <c r="O117" s="241">
        <f t="shared" si="4"/>
        <v>0</v>
      </c>
      <c r="P117" s="208"/>
      <c r="Q117" s="110"/>
      <c r="R117" s="106"/>
      <c r="S117" s="111"/>
      <c r="T117" s="111"/>
      <c r="U117" s="111"/>
      <c r="V117" s="111"/>
      <c r="W117" s="113"/>
      <c r="X117" s="106"/>
      <c r="Y117" s="52"/>
    </row>
    <row r="118" spans="1:25" ht="42.75" customHeight="1" thickTop="1" thickBot="1">
      <c r="A118" s="215"/>
      <c r="B118" s="216" t="s">
        <v>65</v>
      </c>
      <c r="C118" s="196" t="s">
        <v>287</v>
      </c>
      <c r="D118" s="865" t="s">
        <v>288</v>
      </c>
      <c r="E118" s="866"/>
      <c r="F118" s="78" t="s">
        <v>237</v>
      </c>
      <c r="G118" s="108">
        <v>0</v>
      </c>
      <c r="H118" s="66">
        <v>1</v>
      </c>
      <c r="I118" s="66">
        <v>1</v>
      </c>
      <c r="J118" s="66">
        <v>1</v>
      </c>
      <c r="K118" s="66">
        <v>1</v>
      </c>
      <c r="L118" s="108">
        <f>SUBTOTAL(9,H118:K118)</f>
        <v>4</v>
      </c>
      <c r="M118" s="93" t="s">
        <v>32</v>
      </c>
      <c r="N118" s="220"/>
      <c r="O118" s="241">
        <f t="shared" si="4"/>
        <v>0</v>
      </c>
      <c r="P118" s="208"/>
      <c r="Q118" s="110"/>
      <c r="R118" s="106"/>
      <c r="S118" s="111"/>
      <c r="T118" s="111"/>
      <c r="U118" s="111"/>
      <c r="V118" s="111"/>
      <c r="W118" s="113"/>
      <c r="X118" s="106"/>
      <c r="Y118" s="52"/>
    </row>
    <row r="119" spans="1:25" ht="42.75" customHeight="1" thickTop="1" thickBot="1">
      <c r="A119" s="215"/>
      <c r="B119" s="216" t="s">
        <v>99</v>
      </c>
      <c r="C119" s="196" t="s">
        <v>289</v>
      </c>
      <c r="D119" s="867" t="s">
        <v>290</v>
      </c>
      <c r="E119" s="864"/>
      <c r="F119" s="78" t="s">
        <v>237</v>
      </c>
      <c r="G119" s="217">
        <v>0</v>
      </c>
      <c r="H119" s="222">
        <v>4</v>
      </c>
      <c r="I119" s="222">
        <v>5</v>
      </c>
      <c r="J119" s="222">
        <v>7</v>
      </c>
      <c r="K119" s="222">
        <v>10</v>
      </c>
      <c r="L119" s="217">
        <f>K119</f>
        <v>10</v>
      </c>
      <c r="M119" s="93" t="s">
        <v>32</v>
      </c>
      <c r="N119" s="220"/>
      <c r="O119" s="241">
        <f t="shared" si="4"/>
        <v>0</v>
      </c>
      <c r="P119" s="209"/>
      <c r="Q119" s="124"/>
      <c r="R119" s="52"/>
      <c r="S119" s="123"/>
      <c r="T119" s="123"/>
      <c r="U119" s="123"/>
      <c r="V119" s="123"/>
      <c r="W119" s="124"/>
      <c r="X119" s="52"/>
      <c r="Y119" s="52"/>
    </row>
    <row r="120" spans="1:25" ht="76.5" customHeight="1" thickTop="1" thickBot="1">
      <c r="A120" s="244"/>
      <c r="B120" s="72" t="s">
        <v>291</v>
      </c>
      <c r="C120" s="195" t="s">
        <v>292</v>
      </c>
      <c r="D120" s="868" t="s">
        <v>293</v>
      </c>
      <c r="E120" s="862"/>
      <c r="F120" s="74" t="s">
        <v>294</v>
      </c>
      <c r="G120" s="72"/>
      <c r="H120" s="74"/>
      <c r="I120" s="74"/>
      <c r="J120" s="74"/>
      <c r="K120" s="74"/>
      <c r="L120" s="74"/>
      <c r="M120" s="75"/>
      <c r="N120" s="75"/>
      <c r="O120" s="203"/>
      <c r="P120" s="206"/>
      <c r="Q120" s="69"/>
      <c r="R120" s="69"/>
      <c r="S120" s="69"/>
      <c r="T120" s="69"/>
      <c r="U120" s="69"/>
      <c r="V120" s="69"/>
      <c r="W120" s="69"/>
      <c r="X120" s="76"/>
      <c r="Y120" s="52"/>
    </row>
    <row r="121" spans="1:25" ht="59.25" customHeight="1" thickTop="1" thickBot="1">
      <c r="A121" s="52"/>
      <c r="B121" s="77" t="s">
        <v>295</v>
      </c>
      <c r="C121" s="195" t="s">
        <v>296</v>
      </c>
      <c r="D121" s="871" t="s">
        <v>297</v>
      </c>
      <c r="E121" s="862"/>
      <c r="F121" s="78" t="s">
        <v>294</v>
      </c>
      <c r="G121" s="79"/>
      <c r="H121" s="80"/>
      <c r="I121" s="80"/>
      <c r="J121" s="80"/>
      <c r="K121" s="80"/>
      <c r="L121" s="79"/>
      <c r="M121" s="80"/>
      <c r="N121" s="81"/>
      <c r="O121" s="203"/>
      <c r="P121" s="205"/>
      <c r="Q121" s="69"/>
      <c r="R121" s="52"/>
      <c r="S121" s="83"/>
      <c r="T121" s="83"/>
      <c r="U121" s="83"/>
      <c r="V121" s="83"/>
      <c r="W121" s="83"/>
      <c r="X121" s="52"/>
      <c r="Y121" s="52"/>
    </row>
    <row r="122" spans="1:25" ht="58.5" customHeight="1" thickTop="1" thickBot="1">
      <c r="A122" s="52"/>
      <c r="B122" s="84" t="s">
        <v>298</v>
      </c>
      <c r="C122" s="195" t="s">
        <v>299</v>
      </c>
      <c r="D122" s="870" t="s">
        <v>300</v>
      </c>
      <c r="E122" s="862"/>
      <c r="F122" s="85" t="s">
        <v>301</v>
      </c>
      <c r="G122" s="86"/>
      <c r="H122" s="87"/>
      <c r="I122" s="87"/>
      <c r="J122" s="87"/>
      <c r="K122" s="87"/>
      <c r="L122" s="86"/>
      <c r="M122" s="87"/>
      <c r="N122" s="88"/>
      <c r="O122" s="203"/>
      <c r="P122" s="205"/>
      <c r="Q122" s="69"/>
      <c r="R122" s="52"/>
      <c r="S122" s="56"/>
      <c r="T122" s="56"/>
      <c r="U122" s="56"/>
      <c r="V122" s="56"/>
      <c r="W122" s="56"/>
      <c r="X122" s="52"/>
      <c r="Y122" s="52"/>
    </row>
    <row r="123" spans="1:25" ht="62.25" customHeight="1" thickTop="1" thickBot="1">
      <c r="A123" s="52"/>
      <c r="B123" s="853" t="s">
        <v>302</v>
      </c>
      <c r="C123" s="195" t="s">
        <v>303</v>
      </c>
      <c r="D123" s="858" t="s">
        <v>304</v>
      </c>
      <c r="E123" s="375" t="s">
        <v>305</v>
      </c>
      <c r="F123" s="85" t="s">
        <v>301</v>
      </c>
      <c r="G123" s="162">
        <v>0</v>
      </c>
      <c r="H123" s="387">
        <v>0</v>
      </c>
      <c r="I123" s="163">
        <v>2</v>
      </c>
      <c r="J123" s="387">
        <v>0</v>
      </c>
      <c r="K123" s="387">
        <v>0</v>
      </c>
      <c r="L123" s="161">
        <f>SUM(H123:K123)</f>
        <v>2</v>
      </c>
      <c r="M123" s="93" t="s">
        <v>32</v>
      </c>
      <c r="N123" s="94"/>
      <c r="O123" s="203">
        <f>+N123/L123</f>
        <v>0</v>
      </c>
      <c r="P123" s="205"/>
      <c r="Q123" s="119"/>
      <c r="R123" s="52"/>
      <c r="S123" s="56"/>
      <c r="T123" s="56"/>
      <c r="U123" s="56"/>
      <c r="V123" s="56"/>
      <c r="W123" s="56"/>
      <c r="X123" s="52"/>
      <c r="Y123" s="52"/>
    </row>
    <row r="124" spans="1:25" ht="66" customHeight="1" thickTop="1" thickBot="1">
      <c r="A124" s="52"/>
      <c r="B124" s="854"/>
      <c r="C124" s="195" t="s">
        <v>306</v>
      </c>
      <c r="D124" s="859"/>
      <c r="E124" s="376" t="s">
        <v>307</v>
      </c>
      <c r="F124" s="85" t="s">
        <v>301</v>
      </c>
      <c r="G124" s="162">
        <v>0</v>
      </c>
      <c r="H124" s="163">
        <v>2</v>
      </c>
      <c r="I124" s="163">
        <v>2</v>
      </c>
      <c r="J124" s="163">
        <v>2</v>
      </c>
      <c r="K124" s="163">
        <v>2</v>
      </c>
      <c r="L124" s="161">
        <f>SUM(H124:K124)</f>
        <v>8</v>
      </c>
      <c r="M124" s="93" t="s">
        <v>32</v>
      </c>
      <c r="N124" s="94"/>
      <c r="O124" s="203">
        <f>+N124/L124</f>
        <v>0</v>
      </c>
      <c r="P124" s="205"/>
      <c r="Q124" s="119"/>
      <c r="R124" s="52"/>
      <c r="S124" s="56"/>
      <c r="T124" s="56"/>
      <c r="U124" s="56"/>
      <c r="V124" s="56"/>
      <c r="W124" s="56"/>
      <c r="X124" s="52"/>
      <c r="Y124" s="52"/>
    </row>
    <row r="125" spans="1:25" ht="52.5" customHeight="1" thickTop="1" thickBot="1">
      <c r="A125" s="215"/>
      <c r="B125" s="855"/>
      <c r="C125" s="195" t="s">
        <v>308</v>
      </c>
      <c r="D125" s="860"/>
      <c r="E125" s="370" t="s">
        <v>309</v>
      </c>
      <c r="F125" s="165" t="s">
        <v>301</v>
      </c>
      <c r="G125" s="166"/>
      <c r="H125" s="167"/>
      <c r="I125" s="168">
        <v>0.85</v>
      </c>
      <c r="J125" s="168">
        <v>0.85</v>
      </c>
      <c r="K125" s="168">
        <v>0.85</v>
      </c>
      <c r="L125" s="168">
        <v>0.85</v>
      </c>
      <c r="M125" s="169" t="s">
        <v>45</v>
      </c>
      <c r="N125" s="170"/>
      <c r="O125" s="203"/>
      <c r="P125" s="205"/>
      <c r="Q125" s="119"/>
      <c r="R125" s="52"/>
      <c r="S125" s="56"/>
      <c r="T125" s="56"/>
      <c r="U125" s="56"/>
      <c r="V125" s="56"/>
      <c r="W125" s="56"/>
      <c r="X125" s="52"/>
      <c r="Y125" s="52"/>
    </row>
    <row r="126" spans="1:25" ht="44.25" customHeight="1" thickTop="1" thickBot="1">
      <c r="A126" s="215"/>
      <c r="B126" s="377"/>
      <c r="C126" s="232" t="s">
        <v>310</v>
      </c>
      <c r="D126" s="863" t="s">
        <v>311</v>
      </c>
      <c r="E126" s="864"/>
      <c r="F126" s="78" t="s">
        <v>301</v>
      </c>
      <c r="G126" s="311">
        <v>1</v>
      </c>
      <c r="H126" s="312">
        <v>1</v>
      </c>
      <c r="I126" s="312">
        <v>1</v>
      </c>
      <c r="J126" s="312">
        <v>1</v>
      </c>
      <c r="K126" s="312">
        <v>1</v>
      </c>
      <c r="L126" s="311">
        <v>1</v>
      </c>
      <c r="M126" s="93" t="s">
        <v>32</v>
      </c>
      <c r="N126" s="220"/>
      <c r="O126" s="241"/>
      <c r="P126" s="205"/>
      <c r="Q126" s="119"/>
      <c r="R126" s="52"/>
      <c r="S126" s="56"/>
      <c r="T126" s="56"/>
      <c r="U126" s="56"/>
      <c r="V126" s="56"/>
      <c r="W126" s="56"/>
      <c r="X126" s="52"/>
      <c r="Y126" s="52"/>
    </row>
    <row r="127" spans="1:25" ht="48" customHeight="1" thickTop="1" thickBot="1">
      <c r="A127" s="215"/>
      <c r="B127" s="216" t="s">
        <v>78</v>
      </c>
      <c r="C127" s="221" t="s">
        <v>312</v>
      </c>
      <c r="D127" s="863" t="s">
        <v>313</v>
      </c>
      <c r="E127" s="864"/>
      <c r="F127" s="78" t="s">
        <v>301</v>
      </c>
      <c r="G127" s="108">
        <v>0</v>
      </c>
      <c r="H127" s="66">
        <v>0</v>
      </c>
      <c r="I127" s="66">
        <v>2</v>
      </c>
      <c r="J127" s="66">
        <v>0</v>
      </c>
      <c r="K127" s="66">
        <v>0</v>
      </c>
      <c r="L127" s="108">
        <v>2</v>
      </c>
      <c r="M127" s="93" t="s">
        <v>32</v>
      </c>
      <c r="N127" s="220"/>
      <c r="O127" s="241">
        <f t="shared" ref="O127:O144" si="5">+N127/L127</f>
        <v>0</v>
      </c>
      <c r="P127" s="225"/>
      <c r="Q127" s="308"/>
      <c r="R127" s="52"/>
      <c r="S127" s="124"/>
      <c r="T127" s="123"/>
      <c r="U127" s="123"/>
      <c r="V127" s="123"/>
      <c r="W127" s="144"/>
      <c r="X127" s="52"/>
      <c r="Y127" s="52"/>
    </row>
    <row r="128" spans="1:25" ht="42" customHeight="1" thickTop="1" thickBot="1">
      <c r="A128" s="215"/>
      <c r="B128" s="216" t="s">
        <v>75</v>
      </c>
      <c r="C128" s="221" t="s">
        <v>314</v>
      </c>
      <c r="D128" s="863" t="s">
        <v>315</v>
      </c>
      <c r="E128" s="864"/>
      <c r="F128" s="78" t="s">
        <v>301</v>
      </c>
      <c r="G128" s="108">
        <v>0</v>
      </c>
      <c r="H128" s="66">
        <v>2</v>
      </c>
      <c r="I128" s="66">
        <v>2</v>
      </c>
      <c r="J128" s="66">
        <v>2</v>
      </c>
      <c r="K128" s="66">
        <v>2</v>
      </c>
      <c r="L128" s="108">
        <v>8</v>
      </c>
      <c r="M128" s="93" t="s">
        <v>32</v>
      </c>
      <c r="N128" s="220"/>
      <c r="O128" s="241">
        <f t="shared" si="5"/>
        <v>0</v>
      </c>
      <c r="P128" s="225"/>
      <c r="Q128" s="308"/>
      <c r="R128" s="52"/>
      <c r="S128" s="124"/>
      <c r="T128" s="123"/>
      <c r="U128" s="123"/>
      <c r="V128" s="123"/>
      <c r="W128" s="144"/>
      <c r="X128" s="52"/>
      <c r="Y128" s="52"/>
    </row>
    <row r="129" spans="1:25" ht="51" customHeight="1" thickTop="1" thickBot="1">
      <c r="A129" s="215"/>
      <c r="B129" s="216" t="s">
        <v>33</v>
      </c>
      <c r="C129" s="221" t="s">
        <v>316</v>
      </c>
      <c r="D129" s="863" t="s">
        <v>317</v>
      </c>
      <c r="E129" s="864"/>
      <c r="F129" s="78" t="s">
        <v>301</v>
      </c>
      <c r="G129" s="217">
        <v>750</v>
      </c>
      <c r="H129" s="222">
        <v>750</v>
      </c>
      <c r="I129" s="222">
        <v>0</v>
      </c>
      <c r="J129" s="222">
        <v>300</v>
      </c>
      <c r="K129" s="222">
        <v>0</v>
      </c>
      <c r="L129" s="217">
        <f>SUM(H129:K129)</f>
        <v>1050</v>
      </c>
      <c r="M129" s="93" t="s">
        <v>32</v>
      </c>
      <c r="N129" s="220"/>
      <c r="O129" s="241">
        <f t="shared" si="5"/>
        <v>0</v>
      </c>
      <c r="P129" s="309"/>
      <c r="Q129" s="308"/>
      <c r="R129" s="52"/>
      <c r="S129" s="123"/>
      <c r="T129" s="123"/>
      <c r="U129" s="123"/>
      <c r="V129" s="123"/>
      <c r="W129" s="124"/>
      <c r="X129" s="52"/>
      <c r="Y129" s="52"/>
    </row>
    <row r="130" spans="1:25" ht="33" customHeight="1" thickTop="1" thickBot="1">
      <c r="A130" s="215"/>
      <c r="B130" s="216" t="s">
        <v>36</v>
      </c>
      <c r="C130" s="221" t="s">
        <v>318</v>
      </c>
      <c r="D130" s="863" t="s">
        <v>319</v>
      </c>
      <c r="E130" s="864"/>
      <c r="F130" s="78" t="s">
        <v>301</v>
      </c>
      <c r="G130" s="217">
        <v>0</v>
      </c>
      <c r="H130" s="222">
        <v>1200</v>
      </c>
      <c r="I130" s="222">
        <v>2400</v>
      </c>
      <c r="J130" s="222">
        <v>1200</v>
      </c>
      <c r="K130" s="222">
        <v>1200</v>
      </c>
      <c r="L130" s="217">
        <v>4800</v>
      </c>
      <c r="M130" s="93" t="s">
        <v>32</v>
      </c>
      <c r="N130" s="220"/>
      <c r="O130" s="241">
        <f t="shared" si="5"/>
        <v>0</v>
      </c>
      <c r="P130" s="309"/>
      <c r="Q130" s="308"/>
      <c r="R130" s="52"/>
      <c r="S130" s="123"/>
      <c r="T130" s="123"/>
      <c r="U130" s="123"/>
      <c r="V130" s="123"/>
      <c r="W130" s="124"/>
      <c r="X130" s="52"/>
      <c r="Y130" s="52"/>
    </row>
    <row r="131" spans="1:25" ht="31.5" customHeight="1" thickTop="1" thickBot="1">
      <c r="A131" s="215"/>
      <c r="B131" s="216" t="s">
        <v>50</v>
      </c>
      <c r="C131" s="221" t="s">
        <v>320</v>
      </c>
      <c r="D131" s="863" t="s">
        <v>321</v>
      </c>
      <c r="E131" s="864"/>
      <c r="F131" s="78" t="s">
        <v>301</v>
      </c>
      <c r="G131" s="217">
        <v>0</v>
      </c>
      <c r="H131" s="222">
        <v>8000</v>
      </c>
      <c r="I131" s="222">
        <v>5000</v>
      </c>
      <c r="J131" s="222">
        <v>5000</v>
      </c>
      <c r="K131" s="222">
        <v>5000</v>
      </c>
      <c r="L131" s="217">
        <f>+MAX(H131:K131)</f>
        <v>8000</v>
      </c>
      <c r="M131" s="93" t="s">
        <v>32</v>
      </c>
      <c r="N131" s="220"/>
      <c r="O131" s="241">
        <f t="shared" si="5"/>
        <v>0</v>
      </c>
      <c r="P131" s="309"/>
      <c r="Q131" s="308"/>
      <c r="R131" s="52"/>
      <c r="S131" s="123"/>
      <c r="T131" s="123"/>
      <c r="U131" s="123"/>
      <c r="V131" s="123"/>
      <c r="W131" s="124"/>
      <c r="X131" s="52"/>
      <c r="Y131" s="52"/>
    </row>
    <row r="132" spans="1:25" ht="49.5" customHeight="1" thickTop="1" thickBot="1">
      <c r="A132" s="215"/>
      <c r="B132" s="216" t="s">
        <v>53</v>
      </c>
      <c r="C132" s="221" t="s">
        <v>322</v>
      </c>
      <c r="D132" s="863" t="s">
        <v>323</v>
      </c>
      <c r="E132" s="864"/>
      <c r="F132" s="78" t="s">
        <v>301</v>
      </c>
      <c r="G132" s="217">
        <v>0</v>
      </c>
      <c r="H132" s="222">
        <v>120</v>
      </c>
      <c r="I132" s="222">
        <v>120</v>
      </c>
      <c r="J132" s="222">
        <v>120</v>
      </c>
      <c r="K132" s="222">
        <v>120</v>
      </c>
      <c r="L132" s="217">
        <v>480</v>
      </c>
      <c r="M132" s="93" t="s">
        <v>32</v>
      </c>
      <c r="N132" s="220"/>
      <c r="O132" s="241">
        <f t="shared" si="5"/>
        <v>0</v>
      </c>
      <c r="P132" s="309"/>
      <c r="Q132" s="308"/>
      <c r="R132" s="52"/>
      <c r="S132" s="123"/>
      <c r="T132" s="123"/>
      <c r="U132" s="123"/>
      <c r="V132" s="123"/>
      <c r="W132" s="124"/>
      <c r="X132" s="52"/>
      <c r="Y132" s="52"/>
    </row>
    <row r="133" spans="1:25" ht="49.5" customHeight="1" thickTop="1" thickBot="1">
      <c r="A133" s="215"/>
      <c r="B133" s="216" t="s">
        <v>56</v>
      </c>
      <c r="C133" s="221" t="s">
        <v>324</v>
      </c>
      <c r="D133" s="863" t="s">
        <v>325</v>
      </c>
      <c r="E133" s="864"/>
      <c r="F133" s="78" t="s">
        <v>301</v>
      </c>
      <c r="G133" s="217">
        <v>0</v>
      </c>
      <c r="H133" s="222">
        <v>1272</v>
      </c>
      <c r="I133" s="222">
        <v>1272</v>
      </c>
      <c r="J133" s="222">
        <v>1272</v>
      </c>
      <c r="K133" s="222">
        <v>1272</v>
      </c>
      <c r="L133" s="217">
        <v>5088</v>
      </c>
      <c r="M133" s="93" t="s">
        <v>32</v>
      </c>
      <c r="N133" s="220"/>
      <c r="O133" s="241">
        <f t="shared" si="5"/>
        <v>0</v>
      </c>
      <c r="P133" s="309"/>
      <c r="Q133" s="308"/>
      <c r="R133" s="52"/>
      <c r="S133" s="123"/>
      <c r="T133" s="123"/>
      <c r="U133" s="123"/>
      <c r="V133" s="123"/>
      <c r="W133" s="124"/>
      <c r="X133" s="52"/>
      <c r="Y133" s="52"/>
    </row>
    <row r="134" spans="1:25" ht="36" customHeight="1" thickTop="1" thickBot="1">
      <c r="A134" s="215"/>
      <c r="B134" s="216" t="s">
        <v>99</v>
      </c>
      <c r="C134" s="221" t="s">
        <v>326</v>
      </c>
      <c r="D134" s="863" t="s">
        <v>327</v>
      </c>
      <c r="E134" s="864"/>
      <c r="F134" s="78" t="s">
        <v>301</v>
      </c>
      <c r="G134" s="217">
        <v>0</v>
      </c>
      <c r="H134" s="222">
        <v>3</v>
      </c>
      <c r="I134" s="222">
        <v>0</v>
      </c>
      <c r="J134" s="222">
        <v>0</v>
      </c>
      <c r="K134" s="222">
        <v>0</v>
      </c>
      <c r="L134" s="307">
        <f>+MAX(H134:K134)</f>
        <v>3</v>
      </c>
      <c r="M134" s="93" t="s">
        <v>32</v>
      </c>
      <c r="N134" s="220"/>
      <c r="O134" s="241">
        <f t="shared" si="5"/>
        <v>0</v>
      </c>
      <c r="P134" s="310"/>
      <c r="Q134" s="230"/>
      <c r="R134" s="52"/>
      <c r="S134" s="52"/>
      <c r="T134" s="52"/>
      <c r="U134" s="52"/>
      <c r="V134" s="123"/>
      <c r="W134" s="124"/>
      <c r="X134" s="52"/>
      <c r="Y134" s="52"/>
    </row>
    <row r="135" spans="1:25" ht="49.5" customHeight="1" thickTop="1" thickBot="1">
      <c r="A135" s="215"/>
      <c r="B135" s="216" t="s">
        <v>59</v>
      </c>
      <c r="C135" s="221" t="s">
        <v>328</v>
      </c>
      <c r="D135" s="863" t="s">
        <v>329</v>
      </c>
      <c r="E135" s="864"/>
      <c r="F135" s="78" t="s">
        <v>301</v>
      </c>
      <c r="G135" s="217">
        <v>0</v>
      </c>
      <c r="H135" s="222">
        <v>780</v>
      </c>
      <c r="I135" s="222">
        <v>300</v>
      </c>
      <c r="J135" s="222">
        <v>300</v>
      </c>
      <c r="K135" s="222">
        <v>300</v>
      </c>
      <c r="L135" s="217">
        <f>SUM(H135:K135)</f>
        <v>1680</v>
      </c>
      <c r="M135" s="93" t="s">
        <v>32</v>
      </c>
      <c r="N135" s="220"/>
      <c r="O135" s="241">
        <f t="shared" si="5"/>
        <v>0</v>
      </c>
      <c r="P135" s="309"/>
      <c r="Q135" s="308"/>
      <c r="R135" s="52"/>
      <c r="S135" s="123"/>
      <c r="T135" s="123"/>
      <c r="U135" s="123"/>
      <c r="V135" s="123"/>
      <c r="W135" s="124"/>
      <c r="X135" s="52"/>
      <c r="Y135" s="52"/>
    </row>
    <row r="136" spans="1:25" ht="54.75" customHeight="1" thickTop="1" thickBot="1">
      <c r="A136" s="215"/>
      <c r="B136" s="216" t="s">
        <v>62</v>
      </c>
      <c r="C136" s="221" t="s">
        <v>330</v>
      </c>
      <c r="D136" s="863" t="s">
        <v>331</v>
      </c>
      <c r="E136" s="864"/>
      <c r="F136" s="78" t="s">
        <v>301</v>
      </c>
      <c r="G136" s="217">
        <v>0</v>
      </c>
      <c r="H136" s="386">
        <v>0</v>
      </c>
      <c r="I136" s="305">
        <v>100</v>
      </c>
      <c r="J136" s="386">
        <v>0</v>
      </c>
      <c r="K136" s="386">
        <v>0</v>
      </c>
      <c r="L136" s="307">
        <f>+I136</f>
        <v>100</v>
      </c>
      <c r="M136" s="93" t="s">
        <v>32</v>
      </c>
      <c r="N136" s="220"/>
      <c r="O136" s="241">
        <f t="shared" si="5"/>
        <v>0</v>
      </c>
      <c r="P136" s="309"/>
      <c r="Q136" s="308"/>
      <c r="R136" s="52"/>
      <c r="S136" s="123"/>
      <c r="T136" s="123"/>
      <c r="U136" s="123"/>
      <c r="V136" s="123"/>
      <c r="W136" s="124"/>
      <c r="X136" s="52"/>
      <c r="Y136" s="52"/>
    </row>
    <row r="137" spans="1:25" ht="49.5" customHeight="1" thickTop="1" thickBot="1">
      <c r="A137" s="215"/>
      <c r="B137" s="216" t="s">
        <v>65</v>
      </c>
      <c r="C137" s="221" t="s">
        <v>332</v>
      </c>
      <c r="D137" s="863" t="s">
        <v>333</v>
      </c>
      <c r="E137" s="864"/>
      <c r="F137" s="78" t="s">
        <v>301</v>
      </c>
      <c r="G137" s="219">
        <v>0</v>
      </c>
      <c r="H137" s="218">
        <v>1</v>
      </c>
      <c r="I137" s="218">
        <v>1</v>
      </c>
      <c r="J137" s="218">
        <v>1</v>
      </c>
      <c r="K137" s="218">
        <v>1</v>
      </c>
      <c r="L137" s="218">
        <v>1</v>
      </c>
      <c r="M137" s="93" t="s">
        <v>45</v>
      </c>
      <c r="N137" s="220"/>
      <c r="O137" s="241">
        <f t="shared" si="5"/>
        <v>0</v>
      </c>
      <c r="P137" s="309"/>
      <c r="Q137" s="308"/>
      <c r="R137" s="52"/>
      <c r="S137" s="123"/>
      <c r="T137" s="123"/>
      <c r="U137" s="123"/>
      <c r="V137" s="123"/>
      <c r="W137" s="124"/>
      <c r="X137" s="52"/>
      <c r="Y137" s="52"/>
    </row>
    <row r="138" spans="1:25" ht="47.25" customHeight="1" thickTop="1" thickBot="1">
      <c r="A138" s="215"/>
      <c r="B138" s="216" t="s">
        <v>334</v>
      </c>
      <c r="C138" s="221" t="s">
        <v>335</v>
      </c>
      <c r="D138" s="863" t="s">
        <v>336</v>
      </c>
      <c r="E138" s="864"/>
      <c r="F138" s="78" t="s">
        <v>337</v>
      </c>
      <c r="G138" s="217">
        <v>0</v>
      </c>
      <c r="H138" s="222">
        <v>1</v>
      </c>
      <c r="I138" s="222">
        <v>0</v>
      </c>
      <c r="J138" s="222">
        <v>0</v>
      </c>
      <c r="K138" s="222">
        <v>0</v>
      </c>
      <c r="L138" s="217">
        <v>1</v>
      </c>
      <c r="M138" s="93" t="s">
        <v>32</v>
      </c>
      <c r="N138" s="220"/>
      <c r="O138" s="241">
        <f t="shared" si="5"/>
        <v>0</v>
      </c>
      <c r="P138" s="309"/>
      <c r="Q138" s="229"/>
      <c r="R138" s="171"/>
      <c r="S138" s="173"/>
      <c r="T138" s="173"/>
      <c r="U138" s="173"/>
      <c r="V138" s="173"/>
      <c r="W138" s="172"/>
      <c r="X138" s="171"/>
      <c r="Y138" s="52"/>
    </row>
    <row r="139" spans="1:25" ht="59.25" customHeight="1" thickTop="1" thickBot="1">
      <c r="A139" s="52"/>
      <c r="B139" s="150" t="s">
        <v>338</v>
      </c>
      <c r="C139" s="195" t="s">
        <v>339</v>
      </c>
      <c r="D139" s="151" t="s">
        <v>340</v>
      </c>
      <c r="E139" s="366" t="s">
        <v>341</v>
      </c>
      <c r="F139" s="85" t="s">
        <v>301</v>
      </c>
      <c r="G139" s="219">
        <v>0</v>
      </c>
      <c r="H139" s="218">
        <v>1</v>
      </c>
      <c r="I139" s="218">
        <v>1</v>
      </c>
      <c r="J139" s="218">
        <v>1</v>
      </c>
      <c r="K139" s="218">
        <v>1</v>
      </c>
      <c r="L139" s="219">
        <f>K139</f>
        <v>1</v>
      </c>
      <c r="M139" s="93" t="s">
        <v>45</v>
      </c>
      <c r="N139" s="220"/>
      <c r="O139" s="241">
        <f t="shared" si="5"/>
        <v>0</v>
      </c>
      <c r="P139" s="205"/>
      <c r="Q139" s="119"/>
      <c r="R139" s="52"/>
      <c r="S139" s="56"/>
      <c r="T139" s="56"/>
      <c r="U139" s="56"/>
      <c r="V139" s="56"/>
      <c r="W139" s="56"/>
      <c r="X139" s="52"/>
      <c r="Y139" s="52"/>
    </row>
    <row r="140" spans="1:25" ht="36" customHeight="1" thickTop="1" thickBot="1">
      <c r="A140" s="106"/>
      <c r="B140" s="107" t="s">
        <v>33</v>
      </c>
      <c r="C140" s="196" t="s">
        <v>342</v>
      </c>
      <c r="D140" s="861" t="s">
        <v>343</v>
      </c>
      <c r="E140" s="862"/>
      <c r="F140" s="78" t="s">
        <v>301</v>
      </c>
      <c r="G140" s="108">
        <v>1</v>
      </c>
      <c r="H140" s="66">
        <v>0</v>
      </c>
      <c r="I140" s="66">
        <v>1</v>
      </c>
      <c r="J140" s="66">
        <v>0</v>
      </c>
      <c r="K140" s="66">
        <v>0</v>
      </c>
      <c r="L140" s="108">
        <f>SUM(H140:K140)</f>
        <v>1</v>
      </c>
      <c r="M140" s="93" t="s">
        <v>32</v>
      </c>
      <c r="N140" s="220"/>
      <c r="O140" s="241">
        <f t="shared" si="5"/>
        <v>0</v>
      </c>
      <c r="P140" s="205"/>
      <c r="Q140" s="119"/>
      <c r="R140" s="52"/>
      <c r="S140" s="123"/>
      <c r="T140" s="123"/>
      <c r="U140" s="123"/>
      <c r="V140" s="123"/>
      <c r="W140" s="124"/>
      <c r="X140" s="52"/>
      <c r="Y140" s="52"/>
    </row>
    <row r="141" spans="1:25" ht="42" customHeight="1" thickTop="1" thickBot="1">
      <c r="A141" s="106"/>
      <c r="B141" s="107" t="s">
        <v>36</v>
      </c>
      <c r="C141" s="196" t="s">
        <v>344</v>
      </c>
      <c r="D141" s="861" t="s">
        <v>345</v>
      </c>
      <c r="E141" s="862"/>
      <c r="F141" s="78" t="s">
        <v>301</v>
      </c>
      <c r="G141" s="108">
        <v>0</v>
      </c>
      <c r="H141" s="66">
        <v>0</v>
      </c>
      <c r="I141" s="66">
        <v>1</v>
      </c>
      <c r="J141" s="66">
        <v>1</v>
      </c>
      <c r="K141" s="66">
        <v>1</v>
      </c>
      <c r="L141" s="108">
        <f>SUM(H141:K141)</f>
        <v>3</v>
      </c>
      <c r="M141" s="93" t="s">
        <v>32</v>
      </c>
      <c r="N141" s="220"/>
      <c r="O141" s="241">
        <f t="shared" si="5"/>
        <v>0</v>
      </c>
      <c r="P141" s="205"/>
      <c r="Q141" s="119"/>
      <c r="R141" s="52"/>
      <c r="S141" s="123"/>
      <c r="T141" s="123"/>
      <c r="U141" s="123"/>
      <c r="V141" s="123"/>
      <c r="W141" s="124"/>
      <c r="X141" s="52"/>
      <c r="Y141" s="52"/>
    </row>
    <row r="142" spans="1:25" ht="69" customHeight="1" thickTop="1" thickBot="1">
      <c r="A142" s="52"/>
      <c r="B142" s="150" t="s">
        <v>346</v>
      </c>
      <c r="C142" s="195" t="s">
        <v>347</v>
      </c>
      <c r="D142" s="174" t="s">
        <v>348</v>
      </c>
      <c r="E142" s="366" t="s">
        <v>349</v>
      </c>
      <c r="F142" s="85" t="s">
        <v>301</v>
      </c>
      <c r="G142" s="219">
        <v>0</v>
      </c>
      <c r="H142" s="218">
        <v>1</v>
      </c>
      <c r="I142" s="218">
        <v>1</v>
      </c>
      <c r="J142" s="218">
        <v>1</v>
      </c>
      <c r="K142" s="218">
        <v>1</v>
      </c>
      <c r="L142" s="219">
        <f>K142</f>
        <v>1</v>
      </c>
      <c r="M142" s="93" t="s">
        <v>45</v>
      </c>
      <c r="N142" s="220"/>
      <c r="O142" s="241">
        <f t="shared" si="5"/>
        <v>0</v>
      </c>
      <c r="P142" s="205"/>
      <c r="Q142" s="119"/>
      <c r="R142" s="52"/>
      <c r="S142" s="56"/>
      <c r="T142" s="56"/>
      <c r="U142" s="56"/>
      <c r="V142" s="56"/>
      <c r="W142" s="56"/>
      <c r="X142" s="52"/>
      <c r="Y142" s="52"/>
    </row>
    <row r="143" spans="1:25" ht="53.25" customHeight="1" thickTop="1" thickBot="1">
      <c r="A143" s="97"/>
      <c r="B143" s="378" t="s">
        <v>33</v>
      </c>
      <c r="C143" s="196" t="s">
        <v>350</v>
      </c>
      <c r="D143" s="863" t="s">
        <v>351</v>
      </c>
      <c r="E143" s="864"/>
      <c r="F143" s="78" t="s">
        <v>301</v>
      </c>
      <c r="G143" s="217">
        <v>900</v>
      </c>
      <c r="H143" s="222">
        <v>1200</v>
      </c>
      <c r="I143" s="222">
        <v>1700</v>
      </c>
      <c r="J143" s="222">
        <v>1200</v>
      </c>
      <c r="K143" s="222">
        <v>1200</v>
      </c>
      <c r="L143" s="217">
        <f>SUM(H143:K143)</f>
        <v>5300</v>
      </c>
      <c r="M143" s="93" t="s">
        <v>32</v>
      </c>
      <c r="N143" s="220"/>
      <c r="O143" s="241">
        <f t="shared" si="5"/>
        <v>0</v>
      </c>
      <c r="P143" s="209"/>
      <c r="Q143" s="124"/>
      <c r="R143" s="52"/>
      <c r="S143" s="123"/>
      <c r="T143" s="123"/>
      <c r="U143" s="123"/>
      <c r="V143" s="123"/>
      <c r="W143" s="124"/>
      <c r="X143" s="52"/>
      <c r="Y143" s="52"/>
    </row>
    <row r="144" spans="1:25" ht="51" customHeight="1" thickTop="1" thickBot="1">
      <c r="A144" s="106"/>
      <c r="B144" s="107" t="s">
        <v>36</v>
      </c>
      <c r="C144" s="196" t="s">
        <v>352</v>
      </c>
      <c r="D144" s="865" t="s">
        <v>353</v>
      </c>
      <c r="E144" s="866"/>
      <c r="F144" s="78" t="s">
        <v>301</v>
      </c>
      <c r="G144" s="108">
        <v>9</v>
      </c>
      <c r="H144" s="66">
        <v>10</v>
      </c>
      <c r="I144" s="222">
        <v>23</v>
      </c>
      <c r="J144" s="66">
        <v>10</v>
      </c>
      <c r="K144" s="66">
        <v>10</v>
      </c>
      <c r="L144" s="108">
        <f>SUM(G144:K144)</f>
        <v>62</v>
      </c>
      <c r="M144" s="93" t="s">
        <v>32</v>
      </c>
      <c r="N144" s="220"/>
      <c r="O144" s="241">
        <f t="shared" si="5"/>
        <v>0</v>
      </c>
      <c r="P144" s="205"/>
      <c r="Q144" s="119"/>
      <c r="R144" s="52"/>
      <c r="S144" s="123"/>
      <c r="T144" s="123"/>
      <c r="U144" s="123"/>
      <c r="V144" s="123"/>
      <c r="W144" s="124"/>
      <c r="X144" s="52"/>
      <c r="Y144" s="52"/>
    </row>
    <row r="145" spans="1:25" ht="76.5" customHeight="1" thickTop="1" thickBot="1">
      <c r="A145" s="52"/>
      <c r="B145" s="84" t="s">
        <v>354</v>
      </c>
      <c r="C145" s="195" t="s">
        <v>355</v>
      </c>
      <c r="D145" s="869" t="s">
        <v>356</v>
      </c>
      <c r="E145" s="866"/>
      <c r="F145" s="62" t="s">
        <v>357</v>
      </c>
      <c r="G145" s="86"/>
      <c r="H145" s="87"/>
      <c r="I145" s="87"/>
      <c r="J145" s="87"/>
      <c r="K145" s="87"/>
      <c r="L145" s="86"/>
      <c r="M145" s="87"/>
      <c r="N145" s="220"/>
      <c r="O145" s="241"/>
      <c r="P145" s="205"/>
      <c r="Q145" s="69"/>
      <c r="R145" s="52"/>
      <c r="S145" s="56"/>
      <c r="T145" s="56"/>
      <c r="U145" s="56"/>
      <c r="V145" s="56"/>
      <c r="W145" s="56"/>
      <c r="X145" s="52"/>
      <c r="Y145" s="52"/>
    </row>
    <row r="146" spans="1:25" ht="59.25" customHeight="1" thickTop="1" thickBot="1">
      <c r="A146" s="52"/>
      <c r="B146" s="380" t="s">
        <v>358</v>
      </c>
      <c r="C146" s="195" t="s">
        <v>359</v>
      </c>
      <c r="D146" s="362" t="s">
        <v>360</v>
      </c>
      <c r="E146" s="366" t="s">
        <v>361</v>
      </c>
      <c r="F146" s="62" t="s">
        <v>357</v>
      </c>
      <c r="G146" s="115">
        <v>0</v>
      </c>
      <c r="H146" s="116">
        <v>1</v>
      </c>
      <c r="I146" s="116">
        <v>1</v>
      </c>
      <c r="J146" s="116">
        <v>1</v>
      </c>
      <c r="K146" s="116">
        <v>1</v>
      </c>
      <c r="L146" s="115">
        <f>K146</f>
        <v>1</v>
      </c>
      <c r="M146" s="93" t="s">
        <v>45</v>
      </c>
      <c r="N146" s="220"/>
      <c r="O146" s="241">
        <f t="shared" ref="O146:O154" si="6">+N146/L146</f>
        <v>0</v>
      </c>
      <c r="P146" s="205"/>
      <c r="Q146" s="119"/>
      <c r="R146" s="52"/>
      <c r="S146" s="56"/>
      <c r="T146" s="56"/>
      <c r="U146" s="56"/>
      <c r="V146" s="56"/>
      <c r="W146" s="56"/>
      <c r="X146" s="52"/>
      <c r="Y146" s="52"/>
    </row>
    <row r="147" spans="1:25" ht="49.5" customHeight="1" thickTop="1" thickBot="1">
      <c r="A147" s="106"/>
      <c r="B147" s="107" t="s">
        <v>33</v>
      </c>
      <c r="C147" s="196" t="s">
        <v>362</v>
      </c>
      <c r="D147" s="861" t="s">
        <v>363</v>
      </c>
      <c r="E147" s="862"/>
      <c r="F147" s="78" t="s">
        <v>357</v>
      </c>
      <c r="G147" s="108">
        <v>0</v>
      </c>
      <c r="H147" s="66">
        <v>1</v>
      </c>
      <c r="I147" s="66">
        <v>1</v>
      </c>
      <c r="J147" s="66">
        <v>1</v>
      </c>
      <c r="K147" s="66">
        <v>1</v>
      </c>
      <c r="L147" s="108">
        <f>SUM(H147:K147)</f>
        <v>4</v>
      </c>
      <c r="M147" s="93" t="s">
        <v>32</v>
      </c>
      <c r="N147" s="220"/>
      <c r="O147" s="241">
        <f t="shared" si="6"/>
        <v>0</v>
      </c>
      <c r="P147" s="205"/>
      <c r="Q147" s="119"/>
      <c r="R147" s="52"/>
      <c r="S147" s="123"/>
      <c r="T147" s="123"/>
      <c r="U147" s="123"/>
      <c r="V147" s="123"/>
      <c r="W147" s="124"/>
      <c r="X147" s="52"/>
      <c r="Y147" s="52"/>
    </row>
    <row r="148" spans="1:25" ht="71.25" customHeight="1" thickTop="1" thickBot="1">
      <c r="A148" s="52"/>
      <c r="B148" s="380" t="s">
        <v>364</v>
      </c>
      <c r="C148" s="195" t="s">
        <v>365</v>
      </c>
      <c r="D148" s="151" t="s">
        <v>366</v>
      </c>
      <c r="E148" s="365" t="s">
        <v>367</v>
      </c>
      <c r="F148" s="62" t="s">
        <v>357</v>
      </c>
      <c r="G148" s="175">
        <v>2.5000000000000001E-2</v>
      </c>
      <c r="H148" s="116">
        <v>0.03</v>
      </c>
      <c r="I148" s="154">
        <v>3.5000000000000003E-2</v>
      </c>
      <c r="J148" s="116">
        <v>0.04</v>
      </c>
      <c r="K148" s="154">
        <v>4.4999999999999998E-2</v>
      </c>
      <c r="L148" s="175">
        <v>4.4999999999999998E-2</v>
      </c>
      <c r="M148" s="93" t="s">
        <v>45</v>
      </c>
      <c r="N148" s="220"/>
      <c r="O148" s="241">
        <f t="shared" si="6"/>
        <v>0</v>
      </c>
      <c r="P148" s="205"/>
      <c r="Q148" s="119"/>
      <c r="R148" s="52"/>
      <c r="S148" s="56"/>
      <c r="T148" s="56"/>
      <c r="U148" s="56"/>
      <c r="V148" s="56"/>
      <c r="W148" s="56"/>
      <c r="X148" s="52"/>
      <c r="Y148" s="52"/>
    </row>
    <row r="149" spans="1:25" ht="51" customHeight="1" thickTop="1" thickBot="1">
      <c r="A149" s="215"/>
      <c r="B149" s="216" t="s">
        <v>33</v>
      </c>
      <c r="C149" s="196" t="s">
        <v>368</v>
      </c>
      <c r="D149" s="863" t="s">
        <v>369</v>
      </c>
      <c r="E149" s="864"/>
      <c r="F149" s="78" t="s">
        <v>357</v>
      </c>
      <c r="G149" s="99">
        <v>0</v>
      </c>
      <c r="H149" s="133">
        <v>0.8</v>
      </c>
      <c r="I149" s="133">
        <v>0.2</v>
      </c>
      <c r="J149" s="100">
        <v>0</v>
      </c>
      <c r="K149" s="100">
        <v>0</v>
      </c>
      <c r="L149" s="134">
        <f t="shared" ref="L149:L154" si="7">SUM(H149:K149)</f>
        <v>1</v>
      </c>
      <c r="M149" s="93" t="s">
        <v>45</v>
      </c>
      <c r="N149" s="220"/>
      <c r="O149" s="241">
        <f t="shared" si="6"/>
        <v>0</v>
      </c>
      <c r="P149" s="205"/>
      <c r="Q149" s="119"/>
      <c r="R149" s="52"/>
      <c r="S149" s="123"/>
      <c r="T149" s="123"/>
      <c r="U149" s="123"/>
      <c r="V149" s="123"/>
      <c r="W149" s="124"/>
      <c r="X149" s="52"/>
      <c r="Y149" s="52"/>
    </row>
    <row r="150" spans="1:25" ht="44.25" customHeight="1" thickTop="1" thickBot="1">
      <c r="A150" s="215"/>
      <c r="B150" s="216" t="s">
        <v>36</v>
      </c>
      <c r="C150" s="196" t="s">
        <v>370</v>
      </c>
      <c r="D150" s="863" t="s">
        <v>371</v>
      </c>
      <c r="E150" s="864"/>
      <c r="F150" s="78" t="s">
        <v>357</v>
      </c>
      <c r="G150" s="99">
        <v>0</v>
      </c>
      <c r="H150" s="100">
        <v>1</v>
      </c>
      <c r="I150" s="100">
        <v>0</v>
      </c>
      <c r="J150" s="100">
        <v>0</v>
      </c>
      <c r="K150" s="100">
        <v>0</v>
      </c>
      <c r="L150" s="99">
        <f t="shared" si="7"/>
        <v>1</v>
      </c>
      <c r="M150" s="93" t="s">
        <v>32</v>
      </c>
      <c r="N150" s="220"/>
      <c r="O150" s="241">
        <f t="shared" si="6"/>
        <v>0</v>
      </c>
      <c r="P150" s="205"/>
      <c r="Q150" s="119"/>
      <c r="R150" s="52"/>
      <c r="S150" s="123"/>
      <c r="T150" s="123"/>
      <c r="U150" s="123"/>
      <c r="V150" s="123"/>
      <c r="W150" s="124"/>
      <c r="X150" s="52"/>
      <c r="Y150" s="52"/>
    </row>
    <row r="151" spans="1:25" ht="42.75" customHeight="1" thickTop="1" thickBot="1">
      <c r="A151" s="215"/>
      <c r="B151" s="216" t="s">
        <v>50</v>
      </c>
      <c r="C151" s="196" t="s">
        <v>372</v>
      </c>
      <c r="D151" s="863" t="s">
        <v>373</v>
      </c>
      <c r="E151" s="864"/>
      <c r="F151" s="78" t="s">
        <v>357</v>
      </c>
      <c r="G151" s="99">
        <v>0</v>
      </c>
      <c r="H151" s="100">
        <v>1</v>
      </c>
      <c r="I151" s="100">
        <v>1</v>
      </c>
      <c r="J151" s="100">
        <v>1</v>
      </c>
      <c r="K151" s="100">
        <v>1</v>
      </c>
      <c r="L151" s="99">
        <f t="shared" si="7"/>
        <v>4</v>
      </c>
      <c r="M151" s="93" t="s">
        <v>32</v>
      </c>
      <c r="N151" s="220"/>
      <c r="O151" s="241">
        <f t="shared" si="6"/>
        <v>0</v>
      </c>
      <c r="P151" s="205"/>
      <c r="Q151" s="119"/>
      <c r="R151" s="52"/>
      <c r="S151" s="123"/>
      <c r="T151" s="123"/>
      <c r="U151" s="123"/>
      <c r="V151" s="123"/>
      <c r="W151" s="124"/>
      <c r="X151" s="52"/>
      <c r="Y151" s="52"/>
    </row>
    <row r="152" spans="1:25" ht="36" customHeight="1" thickTop="1" thickBot="1">
      <c r="A152" s="106"/>
      <c r="B152" s="107" t="s">
        <v>53</v>
      </c>
      <c r="C152" s="196" t="s">
        <v>374</v>
      </c>
      <c r="D152" s="865" t="s">
        <v>375</v>
      </c>
      <c r="E152" s="866"/>
      <c r="F152" s="78" t="s">
        <v>357</v>
      </c>
      <c r="G152" s="108">
        <v>0</v>
      </c>
      <c r="H152" s="122">
        <v>0.2</v>
      </c>
      <c r="I152" s="122">
        <v>0.3</v>
      </c>
      <c r="J152" s="122">
        <v>0.25</v>
      </c>
      <c r="K152" s="122">
        <v>0.25</v>
      </c>
      <c r="L152" s="121">
        <f t="shared" si="7"/>
        <v>1</v>
      </c>
      <c r="M152" s="93" t="s">
        <v>45</v>
      </c>
      <c r="N152" s="220"/>
      <c r="O152" s="241">
        <f t="shared" si="6"/>
        <v>0</v>
      </c>
      <c r="P152" s="205"/>
      <c r="Q152" s="124"/>
      <c r="R152" s="52"/>
      <c r="S152" s="124"/>
      <c r="T152" s="123"/>
      <c r="U152" s="123"/>
      <c r="V152" s="123"/>
      <c r="W152" s="144"/>
      <c r="X152" s="52"/>
      <c r="Y152" s="52"/>
    </row>
    <row r="153" spans="1:25" ht="42" customHeight="1" thickTop="1" thickBot="1">
      <c r="A153" s="106"/>
      <c r="B153" s="107" t="s">
        <v>56</v>
      </c>
      <c r="C153" s="196" t="s">
        <v>376</v>
      </c>
      <c r="D153" s="865" t="s">
        <v>377</v>
      </c>
      <c r="E153" s="866"/>
      <c r="F153" s="78" t="s">
        <v>357</v>
      </c>
      <c r="G153" s="108">
        <v>0</v>
      </c>
      <c r="H153" s="122">
        <v>0.3</v>
      </c>
      <c r="I153" s="122">
        <v>0.3</v>
      </c>
      <c r="J153" s="122">
        <v>0.4</v>
      </c>
      <c r="K153" s="122">
        <v>0</v>
      </c>
      <c r="L153" s="121">
        <f t="shared" si="7"/>
        <v>1</v>
      </c>
      <c r="M153" s="93" t="s">
        <v>45</v>
      </c>
      <c r="N153" s="220"/>
      <c r="O153" s="241">
        <f t="shared" si="6"/>
        <v>0</v>
      </c>
      <c r="P153" s="205"/>
      <c r="Q153" s="124"/>
      <c r="R153" s="52"/>
      <c r="S153" s="124"/>
      <c r="T153" s="123"/>
      <c r="U153" s="123"/>
      <c r="V153" s="123"/>
      <c r="W153" s="144"/>
      <c r="X153" s="52"/>
      <c r="Y153" s="52"/>
    </row>
    <row r="154" spans="1:25" ht="27.75" customHeight="1" thickTop="1" thickBot="1">
      <c r="A154" s="106"/>
      <c r="B154" s="107" t="s">
        <v>59</v>
      </c>
      <c r="C154" s="196" t="s">
        <v>378</v>
      </c>
      <c r="D154" s="865" t="s">
        <v>379</v>
      </c>
      <c r="E154" s="866"/>
      <c r="F154" s="78" t="s">
        <v>357</v>
      </c>
      <c r="G154" s="108">
        <v>1</v>
      </c>
      <c r="H154" s="66">
        <v>1</v>
      </c>
      <c r="I154" s="66">
        <v>1</v>
      </c>
      <c r="J154" s="66">
        <v>1</v>
      </c>
      <c r="K154" s="66">
        <v>1</v>
      </c>
      <c r="L154" s="108">
        <f t="shared" si="7"/>
        <v>4</v>
      </c>
      <c r="M154" s="93" t="s">
        <v>32</v>
      </c>
      <c r="N154" s="220"/>
      <c r="O154" s="241">
        <f t="shared" si="6"/>
        <v>0</v>
      </c>
      <c r="P154" s="205"/>
      <c r="Q154" s="124"/>
      <c r="R154" s="52"/>
      <c r="S154" s="124"/>
      <c r="T154" s="123"/>
      <c r="U154" s="123"/>
      <c r="V154" s="123"/>
      <c r="W154" s="144"/>
      <c r="X154" s="52"/>
      <c r="Y154" s="52"/>
    </row>
    <row r="155" spans="1:25" ht="30.75" customHeight="1" thickTop="1" thickBot="1">
      <c r="A155" s="106"/>
      <c r="B155" s="379"/>
      <c r="C155" s="196" t="s">
        <v>380</v>
      </c>
      <c r="D155" s="865" t="s">
        <v>381</v>
      </c>
      <c r="E155" s="866"/>
      <c r="F155" s="78" t="s">
        <v>357</v>
      </c>
      <c r="G155" s="108">
        <v>0</v>
      </c>
      <c r="H155" s="66">
        <v>0</v>
      </c>
      <c r="I155" s="122">
        <v>1</v>
      </c>
      <c r="J155" s="122">
        <v>1</v>
      </c>
      <c r="K155" s="122">
        <v>1</v>
      </c>
      <c r="L155" s="122">
        <v>1</v>
      </c>
      <c r="M155" s="93" t="s">
        <v>45</v>
      </c>
      <c r="N155" s="220"/>
      <c r="O155" s="241"/>
      <c r="P155" s="225"/>
      <c r="Q155" s="124"/>
      <c r="R155" s="52"/>
      <c r="S155" s="124"/>
      <c r="T155" s="123"/>
      <c r="U155" s="123"/>
      <c r="V155" s="123"/>
      <c r="W155" s="144"/>
      <c r="X155" s="52"/>
      <c r="Y155" s="52"/>
    </row>
    <row r="156" spans="1:25" ht="74.25" customHeight="1" thickTop="1" thickBot="1">
      <c r="A156" s="52"/>
      <c r="B156" s="380" t="s">
        <v>382</v>
      </c>
      <c r="C156" s="195" t="s">
        <v>383</v>
      </c>
      <c r="D156" s="150" t="s">
        <v>384</v>
      </c>
      <c r="E156" s="366" t="s">
        <v>385</v>
      </c>
      <c r="F156" s="62" t="s">
        <v>357</v>
      </c>
      <c r="G156" s="108" t="s">
        <v>128</v>
      </c>
      <c r="H156" s="122">
        <v>0.3</v>
      </c>
      <c r="I156" s="122">
        <v>0.2</v>
      </c>
      <c r="J156" s="122">
        <v>0.25</v>
      </c>
      <c r="K156" s="122">
        <v>0.25</v>
      </c>
      <c r="L156" s="121">
        <f>SUM(H156:K156)</f>
        <v>1</v>
      </c>
      <c r="M156" s="93" t="s">
        <v>45</v>
      </c>
      <c r="N156" s="220"/>
      <c r="O156" s="241">
        <f t="shared" ref="O156:O170" si="8">+N156/L156</f>
        <v>0</v>
      </c>
      <c r="P156" s="225"/>
      <c r="Q156" s="119"/>
      <c r="R156" s="52"/>
      <c r="S156" s="56"/>
      <c r="T156" s="56"/>
      <c r="U156" s="56"/>
      <c r="V156" s="56"/>
      <c r="W156" s="56"/>
      <c r="X156" s="52"/>
      <c r="Y156" s="52"/>
    </row>
    <row r="157" spans="1:25" ht="36" customHeight="1" thickTop="1" thickBot="1">
      <c r="A157" s="215"/>
      <c r="B157" s="216" t="s">
        <v>33</v>
      </c>
      <c r="C157" s="221" t="s">
        <v>386</v>
      </c>
      <c r="D157" s="863" t="s">
        <v>387</v>
      </c>
      <c r="E157" s="864"/>
      <c r="F157" s="78" t="s">
        <v>357</v>
      </c>
      <c r="G157" s="217">
        <v>0</v>
      </c>
      <c r="H157" s="222">
        <v>10</v>
      </c>
      <c r="I157" s="222">
        <v>0</v>
      </c>
      <c r="J157" s="222">
        <v>0</v>
      </c>
      <c r="K157" s="222">
        <v>0</v>
      </c>
      <c r="L157" s="217">
        <f>SUM(H157:K157)</f>
        <v>10</v>
      </c>
      <c r="M157" s="93" t="s">
        <v>32</v>
      </c>
      <c r="N157" s="220"/>
      <c r="O157" s="241">
        <f t="shared" si="8"/>
        <v>0</v>
      </c>
      <c r="P157" s="225"/>
      <c r="Q157" s="119"/>
      <c r="R157" s="52"/>
      <c r="S157" s="123"/>
      <c r="T157" s="123"/>
      <c r="U157" s="123"/>
      <c r="V157" s="123"/>
      <c r="W157" s="124"/>
      <c r="X157" s="52"/>
      <c r="Y157" s="52"/>
    </row>
    <row r="158" spans="1:25" ht="66.75" customHeight="1" thickTop="1" thickBot="1">
      <c r="A158" s="215"/>
      <c r="B158" s="216" t="s">
        <v>36</v>
      </c>
      <c r="C158" s="221" t="s">
        <v>388</v>
      </c>
      <c r="D158" s="863" t="s">
        <v>389</v>
      </c>
      <c r="E158" s="864"/>
      <c r="F158" s="78" t="s">
        <v>357</v>
      </c>
      <c r="G158" s="217">
        <v>0</v>
      </c>
      <c r="H158" s="218">
        <v>0.5</v>
      </c>
      <c r="I158" s="218">
        <v>0.5</v>
      </c>
      <c r="J158" s="222">
        <v>0</v>
      </c>
      <c r="K158" s="222">
        <v>0</v>
      </c>
      <c r="L158" s="219">
        <f>SUM(H158:K158)</f>
        <v>1</v>
      </c>
      <c r="M158" s="93" t="s">
        <v>45</v>
      </c>
      <c r="N158" s="220"/>
      <c r="O158" s="241">
        <f t="shared" si="8"/>
        <v>0</v>
      </c>
      <c r="P158" s="225"/>
      <c r="Q158" s="102"/>
      <c r="R158" s="97"/>
      <c r="S158" s="103"/>
      <c r="T158" s="103"/>
      <c r="U158" s="103"/>
      <c r="V158" s="103"/>
      <c r="W158" s="105"/>
      <c r="X158" s="97"/>
      <c r="Y158" s="52"/>
    </row>
    <row r="159" spans="1:25" ht="41.25" customHeight="1" thickTop="1" thickBot="1">
      <c r="A159" s="106"/>
      <c r="B159" s="107" t="s">
        <v>50</v>
      </c>
      <c r="C159" s="196" t="s">
        <v>390</v>
      </c>
      <c r="D159" s="865" t="s">
        <v>391</v>
      </c>
      <c r="E159" s="866"/>
      <c r="F159" s="78" t="s">
        <v>357</v>
      </c>
      <c r="G159" s="108">
        <v>0</v>
      </c>
      <c r="H159" s="122">
        <v>0</v>
      </c>
      <c r="I159" s="122">
        <v>0.8</v>
      </c>
      <c r="J159" s="122">
        <v>0.2</v>
      </c>
      <c r="K159" s="122">
        <v>0</v>
      </c>
      <c r="L159" s="121">
        <f>SUM(G159:K159)</f>
        <v>1</v>
      </c>
      <c r="M159" s="93" t="s">
        <v>45</v>
      </c>
      <c r="N159" s="220"/>
      <c r="O159" s="241">
        <f t="shared" si="8"/>
        <v>0</v>
      </c>
      <c r="P159" s="309"/>
      <c r="Q159" s="124"/>
      <c r="R159" s="52"/>
      <c r="S159" s="123"/>
      <c r="T159" s="123"/>
      <c r="U159" s="123"/>
      <c r="V159" s="123"/>
      <c r="W159" s="124"/>
      <c r="X159" s="52"/>
      <c r="Y159" s="52"/>
    </row>
    <row r="160" spans="1:25" ht="42.75" customHeight="1" thickTop="1" thickBot="1">
      <c r="A160" s="106"/>
      <c r="B160" s="107" t="s">
        <v>53</v>
      </c>
      <c r="C160" s="196" t="s">
        <v>392</v>
      </c>
      <c r="D160" s="865" t="s">
        <v>393</v>
      </c>
      <c r="E160" s="866"/>
      <c r="F160" s="78" t="s">
        <v>357</v>
      </c>
      <c r="G160" s="121">
        <v>0.1</v>
      </c>
      <c r="H160" s="122">
        <v>0.15</v>
      </c>
      <c r="I160" s="122">
        <v>0.25</v>
      </c>
      <c r="J160" s="122">
        <v>0.25</v>
      </c>
      <c r="K160" s="122">
        <v>0.25</v>
      </c>
      <c r="L160" s="121">
        <f>SUM(G160:K160)</f>
        <v>1</v>
      </c>
      <c r="M160" s="93" t="s">
        <v>45</v>
      </c>
      <c r="N160" s="220"/>
      <c r="O160" s="241">
        <f t="shared" si="8"/>
        <v>0</v>
      </c>
      <c r="P160" s="309"/>
      <c r="Q160" s="124"/>
      <c r="R160" s="52"/>
      <c r="S160" s="123"/>
      <c r="T160" s="123"/>
      <c r="U160" s="123"/>
      <c r="V160" s="123"/>
      <c r="W160" s="124"/>
      <c r="X160" s="52"/>
      <c r="Y160" s="52"/>
    </row>
    <row r="161" spans="1:25" ht="36" customHeight="1" thickTop="1" thickBot="1">
      <c r="A161" s="106"/>
      <c r="B161" s="107" t="s">
        <v>56</v>
      </c>
      <c r="C161" s="196" t="s">
        <v>394</v>
      </c>
      <c r="D161" s="865" t="s">
        <v>395</v>
      </c>
      <c r="E161" s="866"/>
      <c r="F161" s="78" t="s">
        <v>357</v>
      </c>
      <c r="G161" s="108">
        <v>7</v>
      </c>
      <c r="H161" s="66">
        <v>436</v>
      </c>
      <c r="I161" s="66">
        <v>350</v>
      </c>
      <c r="J161" s="66">
        <v>350</v>
      </c>
      <c r="K161" s="66">
        <v>350</v>
      </c>
      <c r="L161" s="108">
        <f t="shared" ref="L161:L166" si="9">SUM(H161:K161)</f>
        <v>1486</v>
      </c>
      <c r="M161" s="93" t="s">
        <v>32</v>
      </c>
      <c r="N161" s="220"/>
      <c r="O161" s="241">
        <f t="shared" si="8"/>
        <v>0</v>
      </c>
      <c r="P161" s="309"/>
      <c r="Q161" s="124"/>
      <c r="R161" s="52"/>
      <c r="S161" s="123"/>
      <c r="T161" s="123"/>
      <c r="U161" s="123"/>
      <c r="V161" s="123"/>
      <c r="W161" s="124"/>
      <c r="X161" s="52"/>
      <c r="Y161" s="52"/>
    </row>
    <row r="162" spans="1:25" ht="39.75" customHeight="1" thickTop="1" thickBot="1">
      <c r="A162" s="106"/>
      <c r="B162" s="107" t="s">
        <v>59</v>
      </c>
      <c r="C162" s="196" t="s">
        <v>396</v>
      </c>
      <c r="D162" s="865" t="s">
        <v>397</v>
      </c>
      <c r="E162" s="866"/>
      <c r="F162" s="78" t="s">
        <v>357</v>
      </c>
      <c r="G162" s="108">
        <v>1</v>
      </c>
      <c r="H162" s="66">
        <v>0</v>
      </c>
      <c r="I162" s="66">
        <v>1</v>
      </c>
      <c r="J162" s="66">
        <v>1</v>
      </c>
      <c r="K162" s="66">
        <v>1</v>
      </c>
      <c r="L162" s="108">
        <f t="shared" si="9"/>
        <v>3</v>
      </c>
      <c r="M162" s="93" t="s">
        <v>32</v>
      </c>
      <c r="N162" s="220"/>
      <c r="O162" s="241">
        <f t="shared" si="8"/>
        <v>0</v>
      </c>
      <c r="P162" s="225"/>
      <c r="Q162" s="124"/>
      <c r="R162" s="52"/>
      <c r="S162" s="124"/>
      <c r="T162" s="123"/>
      <c r="U162" s="123"/>
      <c r="V162" s="123"/>
      <c r="W162" s="144"/>
      <c r="X162" s="52"/>
      <c r="Y162" s="52"/>
    </row>
    <row r="163" spans="1:25" ht="32.25" customHeight="1" thickTop="1" thickBot="1">
      <c r="A163" s="106"/>
      <c r="B163" s="107" t="s">
        <v>62</v>
      </c>
      <c r="C163" s="196" t="s">
        <v>398</v>
      </c>
      <c r="D163" s="865" t="s">
        <v>399</v>
      </c>
      <c r="E163" s="866"/>
      <c r="F163" s="78" t="s">
        <v>357</v>
      </c>
      <c r="G163" s="108">
        <v>1</v>
      </c>
      <c r="H163" s="66">
        <v>1</v>
      </c>
      <c r="I163" s="66">
        <v>1</v>
      </c>
      <c r="J163" s="66">
        <v>1</v>
      </c>
      <c r="K163" s="66">
        <v>1</v>
      </c>
      <c r="L163" s="108">
        <f t="shared" si="9"/>
        <v>4</v>
      </c>
      <c r="M163" s="93" t="s">
        <v>32</v>
      </c>
      <c r="N163" s="220"/>
      <c r="O163" s="241">
        <f t="shared" si="8"/>
        <v>0</v>
      </c>
      <c r="P163" s="225"/>
      <c r="Q163" s="124"/>
      <c r="R163" s="52"/>
      <c r="S163" s="124"/>
      <c r="T163" s="123"/>
      <c r="U163" s="123"/>
      <c r="V163" s="123"/>
      <c r="W163" s="144"/>
      <c r="X163" s="52"/>
      <c r="Y163" s="52"/>
    </row>
    <row r="164" spans="1:25" ht="37.5" customHeight="1" thickTop="1" thickBot="1">
      <c r="A164" s="106"/>
      <c r="B164" s="107" t="s">
        <v>65</v>
      </c>
      <c r="C164" s="196" t="s">
        <v>400</v>
      </c>
      <c r="D164" s="865" t="s">
        <v>401</v>
      </c>
      <c r="E164" s="866"/>
      <c r="F164" s="78" t="s">
        <v>357</v>
      </c>
      <c r="G164" s="108">
        <v>22</v>
      </c>
      <c r="H164" s="66">
        <v>23</v>
      </c>
      <c r="I164" s="66">
        <v>25</v>
      </c>
      <c r="J164" s="66">
        <v>25</v>
      </c>
      <c r="K164" s="66">
        <v>25</v>
      </c>
      <c r="L164" s="108">
        <f t="shared" si="9"/>
        <v>98</v>
      </c>
      <c r="M164" s="93" t="s">
        <v>32</v>
      </c>
      <c r="N164" s="220"/>
      <c r="O164" s="241">
        <f t="shared" si="8"/>
        <v>0</v>
      </c>
      <c r="P164" s="225"/>
      <c r="Q164" s="124"/>
      <c r="R164" s="52"/>
      <c r="S164" s="124"/>
      <c r="T164" s="123"/>
      <c r="U164" s="123"/>
      <c r="V164" s="123"/>
      <c r="W164" s="144"/>
      <c r="X164" s="52"/>
      <c r="Y164" s="52"/>
    </row>
    <row r="165" spans="1:25" ht="32.25" customHeight="1" thickTop="1" thickBot="1">
      <c r="A165" s="106"/>
      <c r="B165" s="107" t="s">
        <v>99</v>
      </c>
      <c r="C165" s="196" t="s">
        <v>402</v>
      </c>
      <c r="D165" s="865" t="s">
        <v>403</v>
      </c>
      <c r="E165" s="866"/>
      <c r="F165" s="78" t="s">
        <v>357</v>
      </c>
      <c r="G165" s="99"/>
      <c r="H165" s="66">
        <v>9</v>
      </c>
      <c r="I165" s="66">
        <v>25</v>
      </c>
      <c r="J165" s="66">
        <v>25</v>
      </c>
      <c r="K165" s="66">
        <v>25</v>
      </c>
      <c r="L165" s="108">
        <f t="shared" si="9"/>
        <v>84</v>
      </c>
      <c r="M165" s="93" t="s">
        <v>32</v>
      </c>
      <c r="N165" s="220"/>
      <c r="O165" s="241">
        <f t="shared" si="8"/>
        <v>0</v>
      </c>
      <c r="P165" s="225"/>
      <c r="Q165" s="124"/>
      <c r="R165" s="52"/>
      <c r="S165" s="124"/>
      <c r="T165" s="123"/>
      <c r="U165" s="123"/>
      <c r="V165" s="123"/>
      <c r="W165" s="144"/>
      <c r="X165" s="52"/>
      <c r="Y165" s="52"/>
    </row>
    <row r="166" spans="1:25" ht="36" customHeight="1" thickTop="1" thickBot="1">
      <c r="A166" s="106"/>
      <c r="B166" s="107" t="s">
        <v>66</v>
      </c>
      <c r="C166" s="196" t="s">
        <v>404</v>
      </c>
      <c r="D166" s="865" t="s">
        <v>405</v>
      </c>
      <c r="E166" s="866"/>
      <c r="F166" s="78" t="s">
        <v>357</v>
      </c>
      <c r="G166" s="108">
        <v>17</v>
      </c>
      <c r="H166" s="66">
        <v>14</v>
      </c>
      <c r="I166" s="66">
        <v>15</v>
      </c>
      <c r="J166" s="66">
        <v>15</v>
      </c>
      <c r="K166" s="66">
        <v>15</v>
      </c>
      <c r="L166" s="108">
        <f t="shared" si="9"/>
        <v>59</v>
      </c>
      <c r="M166" s="93" t="s">
        <v>32</v>
      </c>
      <c r="N166" s="220"/>
      <c r="O166" s="241">
        <f t="shared" si="8"/>
        <v>0</v>
      </c>
      <c r="P166" s="225"/>
      <c r="Q166" s="124"/>
      <c r="R166" s="52"/>
      <c r="S166" s="124"/>
      <c r="T166" s="123"/>
      <c r="U166" s="123"/>
      <c r="V166" s="123"/>
      <c r="W166" s="144"/>
      <c r="X166" s="52"/>
      <c r="Y166" s="52"/>
    </row>
    <row r="167" spans="1:25" ht="86.25" customHeight="1" thickTop="1" thickBot="1">
      <c r="A167" s="52"/>
      <c r="B167" s="380" t="s">
        <v>406</v>
      </c>
      <c r="C167" s="195" t="s">
        <v>407</v>
      </c>
      <c r="D167" s="142" t="s">
        <v>408</v>
      </c>
      <c r="E167" s="366" t="s">
        <v>409</v>
      </c>
      <c r="F167" s="62" t="s">
        <v>357</v>
      </c>
      <c r="G167" s="115">
        <v>0.33</v>
      </c>
      <c r="H167" s="116">
        <v>0.66</v>
      </c>
      <c r="I167" s="116">
        <v>1</v>
      </c>
      <c r="J167" s="116">
        <v>0</v>
      </c>
      <c r="K167" s="116">
        <v>0</v>
      </c>
      <c r="L167" s="115">
        <v>1</v>
      </c>
      <c r="M167" s="93" t="s">
        <v>45</v>
      </c>
      <c r="N167" s="220"/>
      <c r="O167" s="241">
        <f t="shared" si="8"/>
        <v>0</v>
      </c>
      <c r="P167" s="225"/>
      <c r="Q167" s="119"/>
      <c r="R167" s="52"/>
      <c r="S167" s="56"/>
      <c r="T167" s="56"/>
      <c r="U167" s="56"/>
      <c r="V167" s="56"/>
      <c r="W167" s="56"/>
      <c r="X167" s="52"/>
      <c r="Y167" s="52"/>
    </row>
    <row r="168" spans="1:25" ht="41.25" customHeight="1" thickTop="1" thickBot="1">
      <c r="A168" s="352"/>
      <c r="B168" s="216" t="s">
        <v>33</v>
      </c>
      <c r="C168" s="221" t="s">
        <v>410</v>
      </c>
      <c r="D168" s="863" t="s">
        <v>411</v>
      </c>
      <c r="E168" s="864"/>
      <c r="F168" s="78" t="s">
        <v>357</v>
      </c>
      <c r="G168" s="99">
        <v>0</v>
      </c>
      <c r="H168" s="100">
        <v>15</v>
      </c>
      <c r="I168" s="100">
        <v>15</v>
      </c>
      <c r="J168" s="100">
        <v>15</v>
      </c>
      <c r="K168" s="100">
        <v>15</v>
      </c>
      <c r="L168" s="99">
        <f>SUM(H168:K168)</f>
        <v>60</v>
      </c>
      <c r="M168" s="93" t="s">
        <v>32</v>
      </c>
      <c r="N168" s="220"/>
      <c r="O168" s="241">
        <f t="shared" si="8"/>
        <v>0</v>
      </c>
      <c r="P168" s="225"/>
      <c r="Q168" s="119"/>
      <c r="R168" s="52"/>
      <c r="S168" s="123"/>
      <c r="T168" s="123"/>
      <c r="U168" s="123"/>
      <c r="V168" s="123"/>
      <c r="W168" s="124"/>
      <c r="X168" s="52"/>
      <c r="Y168" s="52"/>
    </row>
    <row r="169" spans="1:25" ht="40.5" customHeight="1" thickTop="1" thickBot="1">
      <c r="A169" s="352"/>
      <c r="B169" s="216" t="s">
        <v>36</v>
      </c>
      <c r="C169" s="221" t="s">
        <v>412</v>
      </c>
      <c r="D169" s="863" t="s">
        <v>413</v>
      </c>
      <c r="E169" s="864"/>
      <c r="F169" s="78" t="s">
        <v>357</v>
      </c>
      <c r="G169" s="99">
        <v>0</v>
      </c>
      <c r="H169" s="100">
        <v>20</v>
      </c>
      <c r="I169" s="100">
        <v>20</v>
      </c>
      <c r="J169" s="100">
        <v>20</v>
      </c>
      <c r="K169" s="100">
        <v>20</v>
      </c>
      <c r="L169" s="99">
        <f>SUM(H169:K169)</f>
        <v>80</v>
      </c>
      <c r="M169" s="93" t="s">
        <v>32</v>
      </c>
      <c r="N169" s="220"/>
      <c r="O169" s="241">
        <f t="shared" si="8"/>
        <v>0</v>
      </c>
      <c r="P169" s="225"/>
      <c r="Q169" s="119"/>
      <c r="R169" s="52"/>
      <c r="S169" s="123"/>
      <c r="T169" s="123"/>
      <c r="U169" s="123"/>
      <c r="V169" s="123"/>
      <c r="W169" s="124"/>
      <c r="X169" s="52"/>
      <c r="Y169" s="52"/>
    </row>
    <row r="170" spans="1:25" ht="39" customHeight="1" thickTop="1" thickBot="1">
      <c r="A170" s="106"/>
      <c r="B170" s="107" t="s">
        <v>50</v>
      </c>
      <c r="C170" s="196" t="s">
        <v>414</v>
      </c>
      <c r="D170" s="865" t="s">
        <v>415</v>
      </c>
      <c r="E170" s="866"/>
      <c r="F170" s="78" t="s">
        <v>357</v>
      </c>
      <c r="G170" s="108">
        <v>0</v>
      </c>
      <c r="H170" s="122">
        <v>0.5</v>
      </c>
      <c r="I170" s="122">
        <v>1</v>
      </c>
      <c r="J170" s="122">
        <v>1</v>
      </c>
      <c r="K170" s="122">
        <v>1</v>
      </c>
      <c r="L170" s="121">
        <f>K170</f>
        <v>1</v>
      </c>
      <c r="M170" s="93" t="s">
        <v>45</v>
      </c>
      <c r="N170" s="220"/>
      <c r="O170" s="241">
        <f t="shared" si="8"/>
        <v>0</v>
      </c>
      <c r="P170" s="309"/>
      <c r="Q170" s="124"/>
      <c r="R170" s="52"/>
      <c r="S170" s="123"/>
      <c r="T170" s="123"/>
      <c r="U170" s="123"/>
      <c r="V170" s="123"/>
      <c r="W170" s="124"/>
      <c r="X170" s="52"/>
      <c r="Y170" s="52"/>
    </row>
    <row r="171" spans="1:25" ht="91.5" customHeight="1" thickTop="1" thickBot="1">
      <c r="A171" s="353"/>
      <c r="B171" s="72" t="s">
        <v>416</v>
      </c>
      <c r="C171" s="195" t="s">
        <v>417</v>
      </c>
      <c r="D171" s="868" t="s">
        <v>418</v>
      </c>
      <c r="E171" s="862"/>
      <c r="F171" s="72" t="s">
        <v>419</v>
      </c>
      <c r="G171" s="72"/>
      <c r="H171" s="74"/>
      <c r="I171" s="74"/>
      <c r="J171" s="74"/>
      <c r="K171" s="74"/>
      <c r="L171" s="74"/>
      <c r="M171" s="75"/>
      <c r="N171" s="75"/>
      <c r="O171" s="203"/>
      <c r="P171" s="206"/>
      <c r="Q171" s="69"/>
      <c r="R171" s="69"/>
      <c r="S171" s="69"/>
      <c r="T171" s="69"/>
      <c r="U171" s="69"/>
      <c r="V171" s="69"/>
      <c r="W171" s="69"/>
      <c r="X171" s="76"/>
      <c r="Y171" s="52"/>
    </row>
    <row r="172" spans="1:25" ht="88.5" customHeight="1" thickTop="1" thickBot="1">
      <c r="A172" s="52"/>
      <c r="B172" s="77" t="s">
        <v>420</v>
      </c>
      <c r="C172" s="195" t="s">
        <v>421</v>
      </c>
      <c r="D172" s="871" t="s">
        <v>422</v>
      </c>
      <c r="E172" s="862"/>
      <c r="F172" s="78" t="s">
        <v>423</v>
      </c>
      <c r="G172" s="79"/>
      <c r="H172" s="80"/>
      <c r="I172" s="80"/>
      <c r="J172" s="80"/>
      <c r="K172" s="80"/>
      <c r="L172" s="79"/>
      <c r="M172" s="80"/>
      <c r="N172" s="81"/>
      <c r="O172" s="203"/>
      <c r="P172" s="205"/>
      <c r="Q172" s="69"/>
      <c r="R172" s="52"/>
      <c r="S172" s="83"/>
      <c r="T172" s="83"/>
      <c r="U172" s="83"/>
      <c r="V172" s="83"/>
      <c r="W172" s="83"/>
      <c r="X172" s="52"/>
      <c r="Y172" s="52"/>
    </row>
    <row r="173" spans="1:25" ht="75" customHeight="1" thickTop="1" thickBot="1">
      <c r="A173" s="52"/>
      <c r="B173" s="84" t="s">
        <v>424</v>
      </c>
      <c r="C173" s="195" t="s">
        <v>425</v>
      </c>
      <c r="D173" s="869" t="s">
        <v>426</v>
      </c>
      <c r="E173" s="866"/>
      <c r="F173" s="85" t="s">
        <v>427</v>
      </c>
      <c r="G173" s="86"/>
      <c r="H173" s="87"/>
      <c r="I173" s="87"/>
      <c r="J173" s="87"/>
      <c r="K173" s="87"/>
      <c r="L173" s="86"/>
      <c r="M173" s="87"/>
      <c r="N173" s="88"/>
      <c r="O173" s="203"/>
      <c r="P173" s="205"/>
      <c r="Q173" s="69"/>
      <c r="R173" s="52"/>
      <c r="S173" s="56"/>
      <c r="T173" s="56"/>
      <c r="U173" s="56"/>
      <c r="V173" s="56"/>
      <c r="W173" s="56"/>
      <c r="X173" s="52"/>
      <c r="Y173" s="52"/>
    </row>
    <row r="174" spans="1:25" ht="57.75" customHeight="1" thickTop="1" thickBot="1">
      <c r="A174" s="52"/>
      <c r="B174" s="380" t="s">
        <v>428</v>
      </c>
      <c r="C174" s="195" t="s">
        <v>429</v>
      </c>
      <c r="D174" s="151" t="s">
        <v>430</v>
      </c>
      <c r="E174" s="365" t="s">
        <v>919</v>
      </c>
      <c r="F174" s="85" t="s">
        <v>427</v>
      </c>
      <c r="G174" s="115">
        <v>0.9</v>
      </c>
      <c r="H174" s="218">
        <v>0.92</v>
      </c>
      <c r="I174" s="218">
        <v>0.95</v>
      </c>
      <c r="J174" s="218">
        <v>0.98</v>
      </c>
      <c r="K174" s="218">
        <v>1</v>
      </c>
      <c r="L174" s="115">
        <f>K174</f>
        <v>1</v>
      </c>
      <c r="M174" s="93" t="s">
        <v>45</v>
      </c>
      <c r="N174" s="94"/>
      <c r="O174" s="203">
        <f t="shared" ref="O174:O184" si="10">+N174/L174</f>
        <v>0</v>
      </c>
      <c r="P174" s="205"/>
      <c r="Q174" s="119"/>
      <c r="R174" s="52"/>
      <c r="S174" s="56"/>
      <c r="T174" s="56"/>
      <c r="U174" s="56"/>
      <c r="V174" s="56"/>
      <c r="W174" s="56"/>
      <c r="X174" s="52"/>
      <c r="Y174" s="52"/>
    </row>
    <row r="175" spans="1:25" ht="34.5" customHeight="1" thickTop="1" thickBot="1">
      <c r="A175" s="106"/>
      <c r="B175" s="107" t="s">
        <v>36</v>
      </c>
      <c r="C175" s="196" t="s">
        <v>432</v>
      </c>
      <c r="D175" s="865" t="s">
        <v>433</v>
      </c>
      <c r="E175" s="866"/>
      <c r="F175" s="78" t="s">
        <v>427</v>
      </c>
      <c r="G175" s="108">
        <v>4</v>
      </c>
      <c r="H175" s="66">
        <f>138+6</f>
        <v>144</v>
      </c>
      <c r="I175" s="66"/>
      <c r="J175" s="66"/>
      <c r="K175" s="66"/>
      <c r="L175" s="108">
        <f>SUM(H175:K175)</f>
        <v>144</v>
      </c>
      <c r="M175" s="93" t="s">
        <v>32</v>
      </c>
      <c r="N175" s="109"/>
      <c r="O175" s="203">
        <f t="shared" si="10"/>
        <v>0</v>
      </c>
      <c r="P175" s="208"/>
      <c r="Q175" s="110"/>
      <c r="R175" s="106"/>
      <c r="S175" s="111"/>
      <c r="T175" s="111"/>
      <c r="U175" s="111"/>
      <c r="V175" s="111"/>
      <c r="W175" s="113"/>
      <c r="X175" s="106"/>
      <c r="Y175" s="52"/>
    </row>
    <row r="176" spans="1:25" ht="23.25" customHeight="1" thickTop="1" thickBot="1">
      <c r="A176" s="106"/>
      <c r="B176" s="107" t="s">
        <v>50</v>
      </c>
      <c r="C176" s="196" t="s">
        <v>434</v>
      </c>
      <c r="D176" s="865" t="s">
        <v>435</v>
      </c>
      <c r="E176" s="866"/>
      <c r="F176" s="78" t="s">
        <v>427</v>
      </c>
      <c r="G176" s="108">
        <v>4</v>
      </c>
      <c r="H176" s="66">
        <v>1</v>
      </c>
      <c r="I176" s="66">
        <v>1</v>
      </c>
      <c r="J176" s="66">
        <v>1</v>
      </c>
      <c r="K176" s="66">
        <v>1</v>
      </c>
      <c r="L176" s="108">
        <f>SUM(H176:K176)</f>
        <v>4</v>
      </c>
      <c r="M176" s="93" t="s">
        <v>32</v>
      </c>
      <c r="N176" s="109"/>
      <c r="O176" s="203">
        <f t="shared" si="10"/>
        <v>0</v>
      </c>
      <c r="P176" s="211"/>
      <c r="Q176" s="113"/>
      <c r="R176" s="106"/>
      <c r="S176" s="111"/>
      <c r="T176" s="111"/>
      <c r="U176" s="111"/>
      <c r="V176" s="111"/>
      <c r="W176" s="113"/>
      <c r="X176" s="106"/>
      <c r="Y176" s="52"/>
    </row>
    <row r="177" spans="1:25" ht="28.5" thickTop="1" thickBot="1">
      <c r="A177" s="106"/>
      <c r="B177" s="107" t="s">
        <v>53</v>
      </c>
      <c r="C177" s="221" t="s">
        <v>436</v>
      </c>
      <c r="D177" s="863" t="s">
        <v>920</v>
      </c>
      <c r="E177" s="864"/>
      <c r="F177" s="78" t="s">
        <v>427</v>
      </c>
      <c r="G177" s="108">
        <v>4</v>
      </c>
      <c r="H177" s="66">
        <v>1</v>
      </c>
      <c r="I177" s="351">
        <v>1</v>
      </c>
      <c r="J177" s="351">
        <v>1</v>
      </c>
      <c r="K177" s="351">
        <v>1</v>
      </c>
      <c r="L177" s="108">
        <f>SUM(H177:K177)</f>
        <v>4</v>
      </c>
      <c r="M177" s="93" t="s">
        <v>32</v>
      </c>
      <c r="N177" s="109"/>
      <c r="O177" s="203">
        <f t="shared" si="10"/>
        <v>0</v>
      </c>
      <c r="P177" s="223" t="s">
        <v>921</v>
      </c>
      <c r="Q177" s="110"/>
      <c r="R177" s="106"/>
      <c r="S177" s="111"/>
      <c r="T177" s="111"/>
      <c r="U177" s="111"/>
      <c r="V177" s="111"/>
      <c r="W177" s="113"/>
      <c r="X177" s="106"/>
      <c r="Y177" s="52"/>
    </row>
    <row r="178" spans="1:25" ht="36" customHeight="1" thickTop="1" thickBot="1">
      <c r="A178" s="106"/>
      <c r="B178" s="107" t="s">
        <v>56</v>
      </c>
      <c r="C178" s="196" t="s">
        <v>437</v>
      </c>
      <c r="D178" s="865" t="s">
        <v>438</v>
      </c>
      <c r="E178" s="866"/>
      <c r="F178" s="78" t="s">
        <v>427</v>
      </c>
      <c r="G178" s="108">
        <v>0</v>
      </c>
      <c r="H178" s="66">
        <v>4</v>
      </c>
      <c r="I178" s="66">
        <v>0</v>
      </c>
      <c r="J178" s="66">
        <v>0</v>
      </c>
      <c r="K178" s="66">
        <v>0</v>
      </c>
      <c r="L178" s="108">
        <f>SUM(H178:K178)</f>
        <v>4</v>
      </c>
      <c r="M178" s="93" t="s">
        <v>32</v>
      </c>
      <c r="N178" s="109"/>
      <c r="O178" s="203">
        <f t="shared" si="10"/>
        <v>0</v>
      </c>
      <c r="P178" s="208"/>
      <c r="Q178" s="113"/>
      <c r="R178" s="106"/>
      <c r="S178" s="113"/>
      <c r="T178" s="111"/>
      <c r="U178" s="111"/>
      <c r="V178" s="111"/>
      <c r="W178" s="177"/>
      <c r="X178" s="106"/>
      <c r="Y178" s="52"/>
    </row>
    <row r="179" spans="1:25" ht="32.25" customHeight="1" thickTop="1" thickBot="1">
      <c r="A179" s="106"/>
      <c r="B179" s="107" t="s">
        <v>59</v>
      </c>
      <c r="C179" s="196" t="s">
        <v>439</v>
      </c>
      <c r="D179" s="865" t="s">
        <v>440</v>
      </c>
      <c r="E179" s="866"/>
      <c r="F179" s="78" t="s">
        <v>427</v>
      </c>
      <c r="G179" s="121">
        <v>1</v>
      </c>
      <c r="H179" s="122">
        <v>1</v>
      </c>
      <c r="I179" s="122">
        <v>1</v>
      </c>
      <c r="J179" s="122">
        <v>1</v>
      </c>
      <c r="K179" s="122">
        <v>1</v>
      </c>
      <c r="L179" s="121">
        <f>+K179</f>
        <v>1</v>
      </c>
      <c r="M179" s="93" t="s">
        <v>45</v>
      </c>
      <c r="N179" s="109"/>
      <c r="O179" s="203">
        <f t="shared" si="10"/>
        <v>0</v>
      </c>
      <c r="P179" s="208"/>
      <c r="Q179" s="113"/>
      <c r="R179" s="106"/>
      <c r="S179" s="113"/>
      <c r="T179" s="111"/>
      <c r="U179" s="111"/>
      <c r="V179" s="111"/>
      <c r="W179" s="177"/>
      <c r="X179" s="106"/>
      <c r="Y179" s="52"/>
    </row>
    <row r="180" spans="1:25" ht="48.75" customHeight="1" thickTop="1" thickBot="1">
      <c r="A180" s="215"/>
      <c r="B180" s="216" t="s">
        <v>62</v>
      </c>
      <c r="C180" s="221" t="s">
        <v>441</v>
      </c>
      <c r="D180" s="863" t="s">
        <v>442</v>
      </c>
      <c r="E180" s="872"/>
      <c r="F180" s="78" t="s">
        <v>427</v>
      </c>
      <c r="G180" s="99">
        <v>0</v>
      </c>
      <c r="H180" s="133">
        <v>1</v>
      </c>
      <c r="I180" s="133">
        <v>1</v>
      </c>
      <c r="J180" s="133">
        <v>1</v>
      </c>
      <c r="K180" s="133">
        <v>1</v>
      </c>
      <c r="L180" s="121">
        <f>+K180</f>
        <v>1</v>
      </c>
      <c r="M180" s="93" t="s">
        <v>45</v>
      </c>
      <c r="N180" s="101"/>
      <c r="O180" s="203">
        <f t="shared" si="10"/>
        <v>0</v>
      </c>
      <c r="P180" s="205"/>
      <c r="Q180" s="119"/>
      <c r="R180" s="52"/>
      <c r="S180" s="123"/>
      <c r="T180" s="123"/>
      <c r="U180" s="123"/>
      <c r="V180" s="123"/>
      <c r="W180" s="124"/>
      <c r="X180" s="52"/>
      <c r="Y180" s="52"/>
    </row>
    <row r="181" spans="1:25" ht="43.5" customHeight="1" thickTop="1" thickBot="1">
      <c r="A181" s="215"/>
      <c r="B181" s="216" t="s">
        <v>65</v>
      </c>
      <c r="C181" s="221" t="s">
        <v>443</v>
      </c>
      <c r="D181" s="863" t="s">
        <v>444</v>
      </c>
      <c r="E181" s="872"/>
      <c r="F181" s="78" t="s">
        <v>427</v>
      </c>
      <c r="G181" s="99">
        <v>0</v>
      </c>
      <c r="H181" s="100">
        <v>2</v>
      </c>
      <c r="I181" s="100">
        <v>1</v>
      </c>
      <c r="J181" s="100">
        <v>2</v>
      </c>
      <c r="K181" s="100">
        <v>1</v>
      </c>
      <c r="L181" s="99">
        <f>SUM(H181:K181)</f>
        <v>6</v>
      </c>
      <c r="M181" s="93" t="s">
        <v>32</v>
      </c>
      <c r="N181" s="101"/>
      <c r="O181" s="203">
        <f t="shared" si="10"/>
        <v>0</v>
      </c>
      <c r="P181" s="205"/>
      <c r="Q181" s="119"/>
      <c r="R181" s="52"/>
      <c r="S181" s="123"/>
      <c r="T181" s="123"/>
      <c r="U181" s="123"/>
      <c r="V181" s="123"/>
      <c r="W181" s="124"/>
      <c r="X181" s="52"/>
      <c r="Y181" s="52"/>
    </row>
    <row r="182" spans="1:25" ht="33" customHeight="1" thickTop="1" thickBot="1">
      <c r="A182" s="106"/>
      <c r="B182" s="107" t="s">
        <v>99</v>
      </c>
      <c r="C182" s="196" t="s">
        <v>445</v>
      </c>
      <c r="D182" s="873" t="s">
        <v>446</v>
      </c>
      <c r="E182" s="875"/>
      <c r="F182" s="78" t="s">
        <v>301</v>
      </c>
      <c r="G182" s="108">
        <v>0</v>
      </c>
      <c r="H182" s="66">
        <v>0</v>
      </c>
      <c r="I182" s="66">
        <v>1</v>
      </c>
      <c r="J182" s="66">
        <v>0</v>
      </c>
      <c r="K182" s="66">
        <v>0</v>
      </c>
      <c r="L182" s="108">
        <v>1</v>
      </c>
      <c r="M182" s="93" t="s">
        <v>32</v>
      </c>
      <c r="N182" s="109"/>
      <c r="O182" s="203">
        <f t="shared" si="10"/>
        <v>0</v>
      </c>
      <c r="P182" s="205"/>
      <c r="Q182" s="124"/>
      <c r="R182" s="52"/>
      <c r="S182" s="124"/>
      <c r="T182" s="123"/>
      <c r="U182" s="123"/>
      <c r="V182" s="123"/>
      <c r="W182" s="144"/>
      <c r="X182" s="52"/>
      <c r="Y182" s="52"/>
    </row>
    <row r="183" spans="1:25" ht="62.25" customHeight="1" thickTop="1" thickBot="1">
      <c r="A183" s="52"/>
      <c r="B183" s="381" t="s">
        <v>925</v>
      </c>
      <c r="C183" s="195" t="s">
        <v>447</v>
      </c>
      <c r="D183" s="362" t="s">
        <v>448</v>
      </c>
      <c r="E183" s="114" t="s">
        <v>449</v>
      </c>
      <c r="F183" s="85" t="s">
        <v>427</v>
      </c>
      <c r="G183" s="175">
        <v>0.57699999999999996</v>
      </c>
      <c r="H183" s="116">
        <v>0.6</v>
      </c>
      <c r="I183" s="116">
        <v>0.65</v>
      </c>
      <c r="J183" s="116">
        <v>0.7</v>
      </c>
      <c r="K183" s="116">
        <v>0.74</v>
      </c>
      <c r="L183" s="115">
        <f>K183</f>
        <v>0.74</v>
      </c>
      <c r="M183" s="93" t="s">
        <v>45</v>
      </c>
      <c r="N183" s="94"/>
      <c r="O183" s="203">
        <f t="shared" si="10"/>
        <v>0</v>
      </c>
      <c r="P183" s="205"/>
      <c r="Q183" s="119"/>
      <c r="R183" s="52"/>
      <c r="S183" s="56"/>
      <c r="T183" s="56"/>
      <c r="U183" s="56"/>
      <c r="V183" s="56"/>
      <c r="W183" s="56"/>
      <c r="X183" s="52"/>
      <c r="Y183" s="52"/>
    </row>
    <row r="184" spans="1:25" ht="37.5" customHeight="1" thickTop="1" thickBot="1">
      <c r="A184" s="215"/>
      <c r="B184" s="216" t="s">
        <v>33</v>
      </c>
      <c r="C184" s="196" t="s">
        <v>450</v>
      </c>
      <c r="D184" s="873" t="s">
        <v>451</v>
      </c>
      <c r="E184" s="866"/>
      <c r="F184" s="78" t="s">
        <v>427</v>
      </c>
      <c r="G184" s="99">
        <v>1</v>
      </c>
      <c r="H184" s="100">
        <v>1</v>
      </c>
      <c r="I184" s="100">
        <v>1</v>
      </c>
      <c r="J184" s="100">
        <v>1</v>
      </c>
      <c r="K184" s="100">
        <v>1</v>
      </c>
      <c r="L184" s="99">
        <v>1</v>
      </c>
      <c r="M184" s="93" t="s">
        <v>32</v>
      </c>
      <c r="N184" s="101"/>
      <c r="O184" s="203">
        <f t="shared" si="10"/>
        <v>0</v>
      </c>
      <c r="P184" s="207"/>
      <c r="Q184" s="102"/>
      <c r="R184" s="97"/>
      <c r="S184" s="103"/>
      <c r="T184" s="103"/>
      <c r="U184" s="103"/>
      <c r="V184" s="103"/>
      <c r="W184" s="105"/>
      <c r="X184" s="97"/>
      <c r="Y184" s="52"/>
    </row>
    <row r="185" spans="1:25" ht="33.75" customHeight="1" thickTop="1" thickBot="1">
      <c r="A185" s="215"/>
      <c r="B185" s="216"/>
      <c r="C185" s="196" t="s">
        <v>452</v>
      </c>
      <c r="D185" s="873" t="s">
        <v>453</v>
      </c>
      <c r="E185" s="866"/>
      <c r="F185" s="78" t="s">
        <v>427</v>
      </c>
      <c r="G185" s="99"/>
      <c r="H185" s="100"/>
      <c r="I185" s="133">
        <v>1</v>
      </c>
      <c r="J185" s="133">
        <v>1</v>
      </c>
      <c r="K185" s="133">
        <v>1</v>
      </c>
      <c r="L185" s="133">
        <v>1</v>
      </c>
      <c r="M185" s="93" t="s">
        <v>45</v>
      </c>
      <c r="N185" s="101"/>
      <c r="O185" s="203"/>
      <c r="P185" s="207"/>
      <c r="Q185" s="102"/>
      <c r="R185" s="97"/>
      <c r="S185" s="103"/>
      <c r="T185" s="103"/>
      <c r="U185" s="103"/>
      <c r="V185" s="103"/>
      <c r="W185" s="105"/>
      <c r="X185" s="97"/>
      <c r="Y185" s="52"/>
    </row>
    <row r="186" spans="1:25" ht="39.75" customHeight="1" thickTop="1" thickBot="1">
      <c r="A186" s="215"/>
      <c r="B186" s="216" t="s">
        <v>36</v>
      </c>
      <c r="C186" s="196" t="s">
        <v>454</v>
      </c>
      <c r="D186" s="873" t="s">
        <v>455</v>
      </c>
      <c r="E186" s="866"/>
      <c r="F186" s="78" t="s">
        <v>427</v>
      </c>
      <c r="G186" s="179">
        <v>8</v>
      </c>
      <c r="H186" s="179">
        <v>4</v>
      </c>
      <c r="I186" s="179">
        <v>3</v>
      </c>
      <c r="J186" s="179">
        <v>3</v>
      </c>
      <c r="K186" s="179">
        <v>3</v>
      </c>
      <c r="L186" s="179">
        <v>4</v>
      </c>
      <c r="M186" s="93" t="s">
        <v>32</v>
      </c>
      <c r="N186" s="101"/>
      <c r="O186" s="203">
        <f>+N186/L186</f>
        <v>0</v>
      </c>
      <c r="P186" s="205"/>
      <c r="Q186" s="119"/>
      <c r="R186" s="52"/>
      <c r="S186" s="123"/>
      <c r="T186" s="123"/>
      <c r="U186" s="123"/>
      <c r="V186" s="123"/>
      <c r="W186" s="124"/>
      <c r="X186" s="52"/>
      <c r="Y186" s="52"/>
    </row>
    <row r="187" spans="1:25" ht="24.75" customHeight="1" thickTop="1" thickBot="1">
      <c r="A187" s="106"/>
      <c r="B187" s="107" t="s">
        <v>50</v>
      </c>
      <c r="C187" s="196" t="s">
        <v>456</v>
      </c>
      <c r="D187" s="873" t="s">
        <v>457</v>
      </c>
      <c r="E187" s="866"/>
      <c r="F187" s="78" t="s">
        <v>427</v>
      </c>
      <c r="G187" s="180">
        <v>0.51680000000000004</v>
      </c>
      <c r="H187" s="181">
        <v>0.52</v>
      </c>
      <c r="I187" s="181">
        <v>0.53</v>
      </c>
      <c r="J187" s="181">
        <v>0.54</v>
      </c>
      <c r="K187" s="181">
        <v>0.55000000000000004</v>
      </c>
      <c r="L187" s="180">
        <f>K187</f>
        <v>0.55000000000000004</v>
      </c>
      <c r="M187" s="93" t="s">
        <v>45</v>
      </c>
      <c r="N187" s="109"/>
      <c r="O187" s="203">
        <f>+N187/L187</f>
        <v>0</v>
      </c>
      <c r="P187" s="209"/>
      <c r="Q187" s="124"/>
      <c r="R187" s="52"/>
      <c r="S187" s="123"/>
      <c r="T187" s="123"/>
      <c r="U187" s="123"/>
      <c r="V187" s="123"/>
      <c r="W187" s="124"/>
      <c r="X187" s="52"/>
      <c r="Y187" s="52"/>
    </row>
    <row r="188" spans="1:25" ht="23.25" customHeight="1" thickTop="1" thickBot="1">
      <c r="A188" s="106"/>
      <c r="B188" s="107" t="s">
        <v>53</v>
      </c>
      <c r="C188" s="196" t="s">
        <v>458</v>
      </c>
      <c r="D188" s="873" t="s">
        <v>459</v>
      </c>
      <c r="E188" s="866"/>
      <c r="F188" s="78" t="s">
        <v>460</v>
      </c>
      <c r="G188" s="108">
        <v>1</v>
      </c>
      <c r="H188" s="66">
        <v>1</v>
      </c>
      <c r="I188" s="66">
        <v>1</v>
      </c>
      <c r="J188" s="66">
        <v>1</v>
      </c>
      <c r="K188" s="66">
        <v>1</v>
      </c>
      <c r="L188" s="108">
        <v>1</v>
      </c>
      <c r="M188" s="93" t="s">
        <v>32</v>
      </c>
      <c r="N188" s="109"/>
      <c r="O188" s="203">
        <f>+N188/L188</f>
        <v>0</v>
      </c>
      <c r="P188" s="205"/>
      <c r="Q188" s="119"/>
      <c r="R188" s="52"/>
      <c r="S188" s="123"/>
      <c r="T188" s="123"/>
      <c r="U188" s="123"/>
      <c r="V188" s="123"/>
      <c r="W188" s="124"/>
      <c r="X188" s="52"/>
      <c r="Y188" s="52"/>
    </row>
    <row r="189" spans="1:25" ht="25.5" customHeight="1" thickTop="1" thickBot="1">
      <c r="A189" s="106"/>
      <c r="B189" s="107" t="s">
        <v>56</v>
      </c>
      <c r="C189" s="196" t="s">
        <v>461</v>
      </c>
      <c r="D189" s="873" t="s">
        <v>462</v>
      </c>
      <c r="E189" s="866"/>
      <c r="F189" s="78" t="s">
        <v>427</v>
      </c>
      <c r="G189" s="108">
        <v>1</v>
      </c>
      <c r="H189" s="66">
        <v>1</v>
      </c>
      <c r="I189" s="66">
        <v>1</v>
      </c>
      <c r="J189" s="66">
        <v>1</v>
      </c>
      <c r="K189" s="66">
        <v>1</v>
      </c>
      <c r="L189" s="108">
        <v>1</v>
      </c>
      <c r="M189" s="93" t="s">
        <v>32</v>
      </c>
      <c r="N189" s="109"/>
      <c r="O189" s="203">
        <f>+N189/L189</f>
        <v>0</v>
      </c>
      <c r="P189" s="205"/>
      <c r="Q189" s="124"/>
      <c r="R189" s="52"/>
      <c r="S189" s="124"/>
      <c r="T189" s="123"/>
      <c r="U189" s="123"/>
      <c r="V189" s="123"/>
      <c r="W189" s="144"/>
      <c r="X189" s="52"/>
      <c r="Y189" s="52"/>
    </row>
    <row r="190" spans="1:25" ht="33" customHeight="1" thickTop="1" thickBot="1">
      <c r="A190" s="106"/>
      <c r="B190" s="107"/>
      <c r="C190" s="196" t="s">
        <v>463</v>
      </c>
      <c r="D190" s="873" t="s">
        <v>464</v>
      </c>
      <c r="E190" s="866"/>
      <c r="F190" s="78" t="s">
        <v>465</v>
      </c>
      <c r="G190" s="121">
        <v>0</v>
      </c>
      <c r="H190" s="122">
        <v>0</v>
      </c>
      <c r="I190" s="122">
        <v>0.3</v>
      </c>
      <c r="J190" s="122">
        <v>0.35</v>
      </c>
      <c r="K190" s="122">
        <v>0.35</v>
      </c>
      <c r="L190" s="121">
        <v>1</v>
      </c>
      <c r="M190" s="93" t="s">
        <v>45</v>
      </c>
      <c r="N190" s="109"/>
      <c r="O190" s="203"/>
      <c r="P190" s="205"/>
      <c r="Q190" s="124"/>
      <c r="R190" s="52"/>
      <c r="S190" s="124"/>
      <c r="T190" s="123"/>
      <c r="U190" s="123"/>
      <c r="V190" s="123"/>
      <c r="W190" s="144"/>
      <c r="X190" s="52"/>
      <c r="Y190" s="52"/>
    </row>
    <row r="191" spans="1:25" ht="45.75" customHeight="1" thickTop="1" thickBot="1">
      <c r="A191" s="215"/>
      <c r="B191" s="216" t="s">
        <v>59</v>
      </c>
      <c r="C191" s="221" t="s">
        <v>466</v>
      </c>
      <c r="D191" s="873" t="s">
        <v>467</v>
      </c>
      <c r="E191" s="866"/>
      <c r="F191" s="78" t="s">
        <v>465</v>
      </c>
      <c r="G191" s="99">
        <v>0</v>
      </c>
      <c r="H191" s="100">
        <v>1</v>
      </c>
      <c r="I191" s="100">
        <v>1</v>
      </c>
      <c r="J191" s="100">
        <v>1</v>
      </c>
      <c r="K191" s="100">
        <v>1</v>
      </c>
      <c r="L191" s="99">
        <f>SUM(H191:K191)</f>
        <v>4</v>
      </c>
      <c r="M191" s="93" t="s">
        <v>32</v>
      </c>
      <c r="N191" s="101"/>
      <c r="O191" s="203">
        <f t="shared" ref="O191:O201" si="11">+N191/L191</f>
        <v>0</v>
      </c>
      <c r="P191" s="205"/>
      <c r="Q191" s="119"/>
      <c r="R191" s="52"/>
      <c r="S191" s="123"/>
      <c r="T191" s="123"/>
      <c r="U191" s="123"/>
      <c r="V191" s="123"/>
      <c r="W191" s="124"/>
      <c r="X191" s="52"/>
      <c r="Y191" s="52"/>
    </row>
    <row r="192" spans="1:25" ht="31.5" customHeight="1" thickTop="1" thickBot="1">
      <c r="A192" s="215"/>
      <c r="B192" s="216" t="s">
        <v>62</v>
      </c>
      <c r="C192" s="221" t="s">
        <v>468</v>
      </c>
      <c r="D192" s="873" t="s">
        <v>469</v>
      </c>
      <c r="E192" s="866"/>
      <c r="F192" s="78" t="s">
        <v>465</v>
      </c>
      <c r="G192" s="99">
        <v>0</v>
      </c>
      <c r="H192" s="100">
        <v>1</v>
      </c>
      <c r="I192" s="100">
        <v>1</v>
      </c>
      <c r="J192" s="100">
        <v>1</v>
      </c>
      <c r="K192" s="100">
        <v>1</v>
      </c>
      <c r="L192" s="99">
        <f>SUM(H192:K192)</f>
        <v>4</v>
      </c>
      <c r="M192" s="93" t="s">
        <v>32</v>
      </c>
      <c r="N192" s="101"/>
      <c r="O192" s="203">
        <f t="shared" si="11"/>
        <v>0</v>
      </c>
      <c r="P192" s="205"/>
      <c r="Q192" s="119"/>
      <c r="R192" s="52"/>
      <c r="S192" s="123"/>
      <c r="T192" s="123"/>
      <c r="U192" s="123"/>
      <c r="V192" s="123"/>
      <c r="W192" s="124"/>
      <c r="X192" s="52"/>
      <c r="Y192" s="52"/>
    </row>
    <row r="193" spans="1:25" ht="33" customHeight="1" thickTop="1" thickBot="1">
      <c r="A193" s="215"/>
      <c r="B193" s="216" t="s">
        <v>65</v>
      </c>
      <c r="C193" s="221" t="s">
        <v>470</v>
      </c>
      <c r="D193" s="873" t="s">
        <v>471</v>
      </c>
      <c r="E193" s="866"/>
      <c r="F193" s="78" t="s">
        <v>465</v>
      </c>
      <c r="G193" s="99">
        <v>0</v>
      </c>
      <c r="H193" s="100">
        <v>40</v>
      </c>
      <c r="I193" s="100">
        <v>40</v>
      </c>
      <c r="J193" s="100">
        <v>30</v>
      </c>
      <c r="K193" s="100">
        <v>27</v>
      </c>
      <c r="L193" s="99">
        <f>SUM(H193:K193)</f>
        <v>137</v>
      </c>
      <c r="M193" s="93" t="s">
        <v>32</v>
      </c>
      <c r="N193" s="101"/>
      <c r="O193" s="203">
        <f t="shared" si="11"/>
        <v>0</v>
      </c>
      <c r="P193" s="205"/>
      <c r="Q193" s="119"/>
      <c r="R193" s="52"/>
      <c r="S193" s="123"/>
      <c r="T193" s="123"/>
      <c r="U193" s="123"/>
      <c r="V193" s="123"/>
      <c r="W193" s="124"/>
      <c r="X193" s="52"/>
      <c r="Y193" s="52"/>
    </row>
    <row r="194" spans="1:25" ht="39" customHeight="1" thickTop="1" thickBot="1">
      <c r="A194" s="215"/>
      <c r="B194" s="216" t="s">
        <v>99</v>
      </c>
      <c r="C194" s="221" t="s">
        <v>472</v>
      </c>
      <c r="D194" s="873" t="s">
        <v>473</v>
      </c>
      <c r="E194" s="866"/>
      <c r="F194" s="78" t="s">
        <v>465</v>
      </c>
      <c r="G194" s="108">
        <v>0</v>
      </c>
      <c r="H194" s="182">
        <v>0.5</v>
      </c>
      <c r="I194" s="182">
        <v>0.5</v>
      </c>
      <c r="J194" s="182">
        <v>0</v>
      </c>
      <c r="K194" s="182">
        <v>0</v>
      </c>
      <c r="L194" s="121">
        <f>SUBTOTAL(9,H194:K194)</f>
        <v>1</v>
      </c>
      <c r="M194" s="93" t="s">
        <v>45</v>
      </c>
      <c r="N194" s="101"/>
      <c r="O194" s="203">
        <f t="shared" si="11"/>
        <v>0</v>
      </c>
      <c r="P194" s="205"/>
      <c r="Q194" s="119"/>
      <c r="R194" s="52"/>
      <c r="S194" s="123"/>
      <c r="T194" s="123"/>
      <c r="U194" s="123"/>
      <c r="V194" s="123"/>
      <c r="W194" s="124"/>
      <c r="X194" s="52"/>
      <c r="Y194" s="52"/>
    </row>
    <row r="195" spans="1:25" ht="40.5" customHeight="1" thickTop="1" thickBot="1">
      <c r="A195" s="215"/>
      <c r="B195" s="216" t="s">
        <v>66</v>
      </c>
      <c r="C195" s="221" t="s">
        <v>474</v>
      </c>
      <c r="D195" s="873" t="s">
        <v>475</v>
      </c>
      <c r="E195" s="866"/>
      <c r="F195" s="78" t="s">
        <v>465</v>
      </c>
      <c r="G195" s="108">
        <v>0</v>
      </c>
      <c r="H195" s="183">
        <v>1</v>
      </c>
      <c r="I195" s="183">
        <v>45</v>
      </c>
      <c r="J195" s="183">
        <v>45</v>
      </c>
      <c r="K195" s="183">
        <v>47</v>
      </c>
      <c r="L195" s="108">
        <f>SUBTOTAL(9,H195:K195)</f>
        <v>138</v>
      </c>
      <c r="M195" s="93" t="s">
        <v>32</v>
      </c>
      <c r="N195" s="109"/>
      <c r="O195" s="203">
        <f t="shared" si="11"/>
        <v>0</v>
      </c>
      <c r="P195" s="205"/>
      <c r="Q195" s="124"/>
      <c r="R195" s="52"/>
      <c r="S195" s="124"/>
      <c r="T195" s="123"/>
      <c r="U195" s="123"/>
      <c r="V195" s="123"/>
      <c r="W195" s="144"/>
      <c r="X195" s="52"/>
      <c r="Y195" s="52"/>
    </row>
    <row r="196" spans="1:25" ht="30.75" customHeight="1" thickTop="1" thickBot="1">
      <c r="A196" s="215"/>
      <c r="B196" s="216" t="s">
        <v>69</v>
      </c>
      <c r="C196" s="196" t="s">
        <v>476</v>
      </c>
      <c r="D196" s="873" t="s">
        <v>477</v>
      </c>
      <c r="E196" s="866"/>
      <c r="F196" s="78" t="s">
        <v>465</v>
      </c>
      <c r="G196" s="108">
        <v>2</v>
      </c>
      <c r="H196" s="183">
        <v>2</v>
      </c>
      <c r="I196" s="183">
        <v>2</v>
      </c>
      <c r="J196" s="183">
        <v>2</v>
      </c>
      <c r="K196" s="183">
        <v>2</v>
      </c>
      <c r="L196" s="108">
        <f>SUBTOTAL(9,H196:K196)</f>
        <v>8</v>
      </c>
      <c r="M196" s="93" t="s">
        <v>32</v>
      </c>
      <c r="N196" s="109"/>
      <c r="O196" s="203">
        <f t="shared" si="11"/>
        <v>0</v>
      </c>
      <c r="P196" s="205"/>
      <c r="Q196" s="124"/>
      <c r="R196" s="52"/>
      <c r="S196" s="124"/>
      <c r="T196" s="123"/>
      <c r="U196" s="123"/>
      <c r="V196" s="123"/>
      <c r="W196" s="144"/>
      <c r="X196" s="52"/>
      <c r="Y196" s="52"/>
    </row>
    <row r="197" spans="1:25" ht="30.75" customHeight="1" thickTop="1" thickBot="1">
      <c r="A197" s="215"/>
      <c r="B197" s="216" t="s">
        <v>72</v>
      </c>
      <c r="C197" s="221" t="s">
        <v>478</v>
      </c>
      <c r="D197" s="873" t="s">
        <v>479</v>
      </c>
      <c r="E197" s="866"/>
      <c r="F197" s="78" t="s">
        <v>465</v>
      </c>
      <c r="G197" s="108">
        <v>4</v>
      </c>
      <c r="H197" s="183">
        <v>4</v>
      </c>
      <c r="I197" s="183">
        <v>4</v>
      </c>
      <c r="J197" s="183">
        <v>4</v>
      </c>
      <c r="K197" s="183">
        <v>4</v>
      </c>
      <c r="L197" s="108">
        <v>4</v>
      </c>
      <c r="M197" s="93" t="s">
        <v>32</v>
      </c>
      <c r="N197" s="109"/>
      <c r="O197" s="203">
        <f t="shared" si="11"/>
        <v>0</v>
      </c>
      <c r="P197" s="205"/>
      <c r="Q197" s="124"/>
      <c r="R197" s="52"/>
      <c r="S197" s="124"/>
      <c r="T197" s="123"/>
      <c r="U197" s="123"/>
      <c r="V197" s="123"/>
      <c r="W197" s="144"/>
      <c r="X197" s="52"/>
      <c r="Y197" s="52"/>
    </row>
    <row r="198" spans="1:25" ht="31.5" customHeight="1" thickTop="1" thickBot="1">
      <c r="A198" s="215"/>
      <c r="B198" s="216" t="s">
        <v>75</v>
      </c>
      <c r="C198" s="221" t="s">
        <v>480</v>
      </c>
      <c r="D198" s="863" t="s">
        <v>481</v>
      </c>
      <c r="E198" s="864"/>
      <c r="F198" s="78" t="s">
        <v>337</v>
      </c>
      <c r="G198" s="99">
        <v>0</v>
      </c>
      <c r="H198" s="100">
        <v>1</v>
      </c>
      <c r="I198" s="100">
        <v>0</v>
      </c>
      <c r="J198" s="100">
        <v>0</v>
      </c>
      <c r="K198" s="100">
        <v>0</v>
      </c>
      <c r="L198" s="99">
        <f>SUM(H198:K198)</f>
        <v>1</v>
      </c>
      <c r="M198" s="93" t="s">
        <v>32</v>
      </c>
      <c r="N198" s="101"/>
      <c r="O198" s="203">
        <f t="shared" si="11"/>
        <v>0</v>
      </c>
      <c r="P198" s="205"/>
      <c r="Q198" s="119"/>
      <c r="R198" s="52"/>
      <c r="S198" s="123"/>
      <c r="T198" s="123"/>
      <c r="U198" s="123"/>
      <c r="V198" s="123"/>
      <c r="W198" s="124"/>
      <c r="X198" s="52"/>
      <c r="Y198" s="52"/>
    </row>
    <row r="199" spans="1:25" ht="38.25" customHeight="1" thickTop="1" thickBot="1">
      <c r="A199" s="215"/>
      <c r="B199" s="216" t="s">
        <v>78</v>
      </c>
      <c r="C199" s="221" t="s">
        <v>482</v>
      </c>
      <c r="D199" s="863" t="s">
        <v>483</v>
      </c>
      <c r="E199" s="864"/>
      <c r="F199" s="78" t="s">
        <v>337</v>
      </c>
      <c r="G199" s="99">
        <v>0</v>
      </c>
      <c r="H199" s="100">
        <v>1</v>
      </c>
      <c r="I199" s="100">
        <v>0</v>
      </c>
      <c r="J199" s="100">
        <v>0</v>
      </c>
      <c r="K199" s="100">
        <v>0</v>
      </c>
      <c r="L199" s="99">
        <f>SUM(H199:K199)</f>
        <v>1</v>
      </c>
      <c r="M199" s="93" t="s">
        <v>32</v>
      </c>
      <c r="N199" s="101"/>
      <c r="O199" s="203">
        <f t="shared" si="11"/>
        <v>0</v>
      </c>
      <c r="P199" s="207"/>
      <c r="Q199" s="105"/>
      <c r="R199" s="97"/>
      <c r="S199" s="105"/>
      <c r="T199" s="103"/>
      <c r="U199" s="103"/>
      <c r="V199" s="103"/>
      <c r="W199" s="184"/>
      <c r="X199" s="97"/>
      <c r="Y199" s="52"/>
    </row>
    <row r="200" spans="1:25" ht="30" customHeight="1" thickTop="1" thickBot="1">
      <c r="A200" s="215"/>
      <c r="B200" s="216" t="s">
        <v>56</v>
      </c>
      <c r="C200" s="221" t="s">
        <v>484</v>
      </c>
      <c r="D200" s="863" t="s">
        <v>485</v>
      </c>
      <c r="E200" s="864"/>
      <c r="F200" s="78" t="s">
        <v>486</v>
      </c>
      <c r="G200" s="99">
        <v>0</v>
      </c>
      <c r="H200" s="133">
        <v>1</v>
      </c>
      <c r="I200" s="133">
        <v>1</v>
      </c>
      <c r="J200" s="133">
        <v>1</v>
      </c>
      <c r="K200" s="133">
        <v>1</v>
      </c>
      <c r="L200" s="134">
        <f>H200</f>
        <v>1</v>
      </c>
      <c r="M200" s="93" t="s">
        <v>45</v>
      </c>
      <c r="N200" s="101"/>
      <c r="O200" s="203">
        <f t="shared" si="11"/>
        <v>0</v>
      </c>
      <c r="P200" s="205"/>
      <c r="Q200" s="119"/>
      <c r="R200" s="52"/>
      <c r="S200" s="123"/>
      <c r="T200" s="123"/>
      <c r="U200" s="123"/>
      <c r="V200" s="123"/>
      <c r="W200" s="124"/>
      <c r="X200" s="52"/>
      <c r="Y200" s="52"/>
    </row>
    <row r="201" spans="1:25" ht="41.25" customHeight="1" thickTop="1" thickBot="1">
      <c r="A201" s="215"/>
      <c r="B201" s="216" t="s">
        <v>59</v>
      </c>
      <c r="C201" s="221" t="s">
        <v>487</v>
      </c>
      <c r="D201" s="863" t="s">
        <v>488</v>
      </c>
      <c r="E201" s="864"/>
      <c r="F201" s="78" t="s">
        <v>486</v>
      </c>
      <c r="G201" s="99">
        <v>0</v>
      </c>
      <c r="H201" s="133">
        <v>0.1</v>
      </c>
      <c r="I201" s="133">
        <v>0.1</v>
      </c>
      <c r="J201" s="133">
        <v>0.1</v>
      </c>
      <c r="K201" s="133">
        <v>0.1</v>
      </c>
      <c r="L201" s="134">
        <f>H201</f>
        <v>0.1</v>
      </c>
      <c r="M201" s="93" t="s">
        <v>45</v>
      </c>
      <c r="N201" s="101"/>
      <c r="O201" s="203">
        <f t="shared" si="11"/>
        <v>0</v>
      </c>
      <c r="P201" s="205"/>
      <c r="Q201" s="119"/>
      <c r="R201" s="52"/>
      <c r="S201" s="123"/>
      <c r="T201" s="123"/>
      <c r="U201" s="123"/>
      <c r="V201" s="123"/>
      <c r="W201" s="124"/>
      <c r="X201" s="52"/>
      <c r="Y201" s="52"/>
    </row>
    <row r="202" spans="1:25" ht="33" customHeight="1" thickTop="1" thickBot="1">
      <c r="A202" s="215"/>
      <c r="B202" s="315"/>
      <c r="C202" s="221" t="s">
        <v>489</v>
      </c>
      <c r="D202" s="863" t="s">
        <v>490</v>
      </c>
      <c r="E202" s="864"/>
      <c r="F202" s="78" t="s">
        <v>486</v>
      </c>
      <c r="G202" s="99">
        <v>0</v>
      </c>
      <c r="H202" s="133">
        <v>1</v>
      </c>
      <c r="I202" s="133">
        <v>1</v>
      </c>
      <c r="J202" s="133">
        <v>1</v>
      </c>
      <c r="K202" s="133">
        <v>1</v>
      </c>
      <c r="L202" s="134">
        <f>H202</f>
        <v>1</v>
      </c>
      <c r="M202" s="93" t="s">
        <v>45</v>
      </c>
      <c r="N202" s="101"/>
      <c r="O202" s="203"/>
      <c r="P202" s="205"/>
      <c r="Q202" s="119"/>
      <c r="R202" s="52"/>
      <c r="S202" s="123"/>
      <c r="T202" s="123"/>
      <c r="U202" s="123"/>
      <c r="V202" s="123"/>
      <c r="W202" s="124"/>
      <c r="X202" s="52"/>
      <c r="Y202" s="52"/>
    </row>
    <row r="203" spans="1:25" ht="41.25" customHeight="1" thickTop="1" thickBot="1">
      <c r="A203" s="215"/>
      <c r="B203" s="315"/>
      <c r="C203" s="221" t="s">
        <v>491</v>
      </c>
      <c r="D203" s="863" t="s">
        <v>492</v>
      </c>
      <c r="E203" s="864"/>
      <c r="F203" s="78" t="s">
        <v>493</v>
      </c>
      <c r="G203" s="133">
        <v>1</v>
      </c>
      <c r="H203" s="133">
        <v>1</v>
      </c>
      <c r="I203" s="133">
        <v>1</v>
      </c>
      <c r="J203" s="133">
        <v>1</v>
      </c>
      <c r="K203" s="133">
        <v>1</v>
      </c>
      <c r="L203" s="133">
        <v>1</v>
      </c>
      <c r="M203" s="93" t="s">
        <v>45</v>
      </c>
      <c r="N203" s="101"/>
      <c r="O203" s="203"/>
      <c r="P203" s="205"/>
      <c r="Q203" s="119"/>
      <c r="R203" s="52"/>
      <c r="S203" s="123"/>
      <c r="T203" s="123"/>
      <c r="U203" s="123"/>
      <c r="V203" s="123"/>
      <c r="W203" s="124"/>
      <c r="X203" s="52"/>
      <c r="Y203" s="52"/>
    </row>
    <row r="204" spans="1:25" ht="66" customHeight="1" thickTop="1" thickBot="1">
      <c r="A204" s="52"/>
      <c r="B204" s="380" t="s">
        <v>494</v>
      </c>
      <c r="C204" s="195" t="s">
        <v>495</v>
      </c>
      <c r="D204" s="151" t="s">
        <v>496</v>
      </c>
      <c r="E204" s="366" t="s">
        <v>497</v>
      </c>
      <c r="F204" s="85" t="s">
        <v>427</v>
      </c>
      <c r="G204" s="115">
        <v>0.1</v>
      </c>
      <c r="H204" s="116">
        <v>0.2</v>
      </c>
      <c r="I204" s="116">
        <v>0.55000000000000004</v>
      </c>
      <c r="J204" s="116">
        <v>0.82</v>
      </c>
      <c r="K204" s="116">
        <v>1</v>
      </c>
      <c r="L204" s="115">
        <f>+K204</f>
        <v>1</v>
      </c>
      <c r="M204" s="93" t="s">
        <v>45</v>
      </c>
      <c r="N204" s="94"/>
      <c r="O204" s="203">
        <f t="shared" ref="O204:O214" si="12">+N204/L204</f>
        <v>0</v>
      </c>
      <c r="P204" s="205"/>
      <c r="Q204" s="119"/>
      <c r="R204" s="52"/>
      <c r="S204" s="56"/>
      <c r="T204" s="56"/>
      <c r="U204" s="56"/>
      <c r="V204" s="56"/>
      <c r="W204" s="56"/>
      <c r="X204" s="52"/>
      <c r="Y204" s="52"/>
    </row>
    <row r="205" spans="1:25" ht="38.25" customHeight="1" thickTop="1" thickBot="1">
      <c r="A205" s="215"/>
      <c r="B205" s="216" t="s">
        <v>33</v>
      </c>
      <c r="C205" s="221" t="s">
        <v>498</v>
      </c>
      <c r="D205" s="863" t="s">
        <v>499</v>
      </c>
      <c r="E205" s="864"/>
      <c r="F205" s="78" t="s">
        <v>427</v>
      </c>
      <c r="G205" s="185">
        <v>0.6</v>
      </c>
      <c r="H205" s="176">
        <v>0.7</v>
      </c>
      <c r="I205" s="176">
        <v>0.8</v>
      </c>
      <c r="J205" s="176">
        <v>0.9</v>
      </c>
      <c r="K205" s="176">
        <v>1</v>
      </c>
      <c r="L205" s="185">
        <v>1</v>
      </c>
      <c r="M205" s="93" t="s">
        <v>45</v>
      </c>
      <c r="N205" s="109"/>
      <c r="O205" s="203">
        <f t="shared" si="12"/>
        <v>0</v>
      </c>
      <c r="P205" s="205"/>
      <c r="Q205" s="119"/>
      <c r="R205" s="52"/>
      <c r="S205" s="123"/>
      <c r="T205" s="123"/>
      <c r="U205" s="123"/>
      <c r="V205" s="123"/>
      <c r="W205" s="124"/>
      <c r="X205" s="52"/>
      <c r="Y205" s="52"/>
    </row>
    <row r="206" spans="1:25" ht="29.25" customHeight="1" thickTop="1" thickBot="1">
      <c r="A206" s="215"/>
      <c r="B206" s="216" t="s">
        <v>36</v>
      </c>
      <c r="C206" s="221" t="s">
        <v>500</v>
      </c>
      <c r="D206" s="863" t="s">
        <v>501</v>
      </c>
      <c r="E206" s="864"/>
      <c r="F206" s="78" t="s">
        <v>427</v>
      </c>
      <c r="G206" s="185">
        <v>0.1</v>
      </c>
      <c r="H206" s="176">
        <v>0.2</v>
      </c>
      <c r="I206" s="176">
        <v>0.55000000000000004</v>
      </c>
      <c r="J206" s="176">
        <v>0.82</v>
      </c>
      <c r="K206" s="176">
        <v>1</v>
      </c>
      <c r="L206" s="185">
        <f>K206</f>
        <v>1</v>
      </c>
      <c r="M206" s="93" t="s">
        <v>45</v>
      </c>
      <c r="N206" s="101"/>
      <c r="O206" s="203">
        <f t="shared" si="12"/>
        <v>0</v>
      </c>
      <c r="P206" s="205"/>
      <c r="Q206" s="119"/>
      <c r="R206" s="52"/>
      <c r="S206" s="123"/>
      <c r="T206" s="123"/>
      <c r="U206" s="123"/>
      <c r="V206" s="123"/>
      <c r="W206" s="124"/>
      <c r="X206" s="52"/>
      <c r="Y206" s="52"/>
    </row>
    <row r="207" spans="1:25" ht="35.25" customHeight="1" thickTop="1" thickBot="1">
      <c r="A207" s="215"/>
      <c r="B207" s="216" t="s">
        <v>50</v>
      </c>
      <c r="C207" s="221" t="s">
        <v>502</v>
      </c>
      <c r="D207" s="863" t="s">
        <v>503</v>
      </c>
      <c r="E207" s="864"/>
      <c r="F207" s="78" t="s">
        <v>427</v>
      </c>
      <c r="G207" s="99">
        <v>0</v>
      </c>
      <c r="H207" s="100">
        <v>2</v>
      </c>
      <c r="I207" s="100">
        <v>0</v>
      </c>
      <c r="J207" s="100">
        <v>0</v>
      </c>
      <c r="K207" s="100">
        <v>0</v>
      </c>
      <c r="L207" s="99">
        <f>SUM(H207:K207)</f>
        <v>2</v>
      </c>
      <c r="M207" s="93" t="s">
        <v>32</v>
      </c>
      <c r="N207" s="101"/>
      <c r="O207" s="203">
        <f t="shared" si="12"/>
        <v>0</v>
      </c>
      <c r="P207" s="205"/>
      <c r="Q207" s="119"/>
      <c r="R207" s="52"/>
      <c r="S207" s="123"/>
      <c r="T207" s="123"/>
      <c r="U207" s="123"/>
      <c r="V207" s="123"/>
      <c r="W207" s="124"/>
      <c r="X207" s="52"/>
      <c r="Y207" s="52"/>
    </row>
    <row r="208" spans="1:25" ht="39.75" customHeight="1" thickTop="1" thickBot="1">
      <c r="A208" s="215"/>
      <c r="B208" s="216" t="s">
        <v>53</v>
      </c>
      <c r="C208" s="221" t="s">
        <v>504</v>
      </c>
      <c r="D208" s="863" t="s">
        <v>505</v>
      </c>
      <c r="E208" s="864"/>
      <c r="F208" s="78" t="s">
        <v>301</v>
      </c>
      <c r="G208" s="99">
        <v>0</v>
      </c>
      <c r="H208" s="100">
        <v>1</v>
      </c>
      <c r="I208" s="100">
        <v>0</v>
      </c>
      <c r="J208" s="100">
        <v>0</v>
      </c>
      <c r="K208" s="100">
        <v>0</v>
      </c>
      <c r="L208" s="99">
        <f>SUM(H208:K208)</f>
        <v>1</v>
      </c>
      <c r="M208" s="93" t="s">
        <v>32</v>
      </c>
      <c r="N208" s="101"/>
      <c r="O208" s="203">
        <f t="shared" si="12"/>
        <v>0</v>
      </c>
      <c r="P208" s="205"/>
      <c r="Q208" s="119"/>
      <c r="R208" s="52"/>
      <c r="S208" s="123"/>
      <c r="T208" s="123"/>
      <c r="U208" s="123"/>
      <c r="V208" s="123"/>
      <c r="W208" s="124"/>
      <c r="X208" s="52"/>
      <c r="Y208" s="52"/>
    </row>
    <row r="209" spans="1:25" ht="51" customHeight="1" thickTop="1" thickBot="1">
      <c r="A209" s="215"/>
      <c r="B209" s="216" t="s">
        <v>62</v>
      </c>
      <c r="C209" s="221" t="s">
        <v>506</v>
      </c>
      <c r="D209" s="863" t="s">
        <v>507</v>
      </c>
      <c r="E209" s="864"/>
      <c r="F209" s="78" t="s">
        <v>460</v>
      </c>
      <c r="G209" s="99">
        <v>0</v>
      </c>
      <c r="H209" s="133">
        <v>1</v>
      </c>
      <c r="I209" s="133">
        <v>1</v>
      </c>
      <c r="J209" s="133">
        <v>1</v>
      </c>
      <c r="K209" s="133">
        <v>1</v>
      </c>
      <c r="L209" s="134">
        <f>K209</f>
        <v>1</v>
      </c>
      <c r="M209" s="93" t="s">
        <v>45</v>
      </c>
      <c r="N209" s="101"/>
      <c r="O209" s="203">
        <f t="shared" si="12"/>
        <v>0</v>
      </c>
      <c r="P209" s="205"/>
      <c r="Q209" s="119"/>
      <c r="R209" s="52"/>
      <c r="S209" s="123"/>
      <c r="T209" s="123"/>
      <c r="U209" s="123"/>
      <c r="V209" s="123"/>
      <c r="W209" s="124"/>
      <c r="X209" s="52"/>
      <c r="Y209" s="52"/>
    </row>
    <row r="210" spans="1:25" ht="51" customHeight="1" thickTop="1" thickBot="1">
      <c r="A210" s="215"/>
      <c r="B210" s="216" t="s">
        <v>65</v>
      </c>
      <c r="C210" s="221" t="s">
        <v>508</v>
      </c>
      <c r="D210" s="863" t="s">
        <v>509</v>
      </c>
      <c r="E210" s="864"/>
      <c r="F210" s="78" t="s">
        <v>460</v>
      </c>
      <c r="G210" s="99">
        <v>0</v>
      </c>
      <c r="H210" s="133">
        <v>0.15</v>
      </c>
      <c r="I210" s="133">
        <v>0.45</v>
      </c>
      <c r="J210" s="133">
        <v>0.7</v>
      </c>
      <c r="K210" s="133">
        <v>1</v>
      </c>
      <c r="L210" s="134">
        <f>K210</f>
        <v>1</v>
      </c>
      <c r="M210" s="93" t="s">
        <v>45</v>
      </c>
      <c r="N210" s="101"/>
      <c r="O210" s="203">
        <f t="shared" si="12"/>
        <v>0</v>
      </c>
      <c r="P210" s="205"/>
      <c r="Q210" s="119"/>
      <c r="R210" s="52"/>
      <c r="S210" s="123"/>
      <c r="T210" s="123"/>
      <c r="U210" s="123"/>
      <c r="V210" s="123"/>
      <c r="W210" s="124"/>
      <c r="X210" s="52"/>
      <c r="Y210" s="52"/>
    </row>
    <row r="211" spans="1:25" ht="39" customHeight="1" thickTop="1" thickBot="1">
      <c r="A211" s="106"/>
      <c r="B211" s="107" t="s">
        <v>99</v>
      </c>
      <c r="C211" s="196" t="s">
        <v>510</v>
      </c>
      <c r="D211" s="865" t="s">
        <v>511</v>
      </c>
      <c r="E211" s="866"/>
      <c r="F211" s="78" t="s">
        <v>460</v>
      </c>
      <c r="G211" s="108">
        <v>0</v>
      </c>
      <c r="H211" s="122">
        <v>0.15</v>
      </c>
      <c r="I211" s="122">
        <v>0.45</v>
      </c>
      <c r="J211" s="122">
        <v>0.7</v>
      </c>
      <c r="K211" s="122">
        <v>1</v>
      </c>
      <c r="L211" s="134">
        <f>K211</f>
        <v>1</v>
      </c>
      <c r="M211" s="93" t="s">
        <v>45</v>
      </c>
      <c r="N211" s="109"/>
      <c r="O211" s="203">
        <f t="shared" si="12"/>
        <v>0</v>
      </c>
      <c r="P211" s="208"/>
      <c r="Q211" s="110"/>
      <c r="R211" s="106"/>
      <c r="S211" s="111"/>
      <c r="T211" s="111"/>
      <c r="U211" s="111"/>
      <c r="V211" s="111"/>
      <c r="W211" s="113"/>
      <c r="X211" s="106"/>
      <c r="Y211" s="52"/>
    </row>
    <row r="212" spans="1:25" ht="30" customHeight="1" thickTop="1" thickBot="1">
      <c r="A212" s="106"/>
      <c r="B212" s="107" t="s">
        <v>75</v>
      </c>
      <c r="C212" s="196" t="s">
        <v>512</v>
      </c>
      <c r="D212" s="865" t="s">
        <v>513</v>
      </c>
      <c r="E212" s="866"/>
      <c r="F212" s="78" t="s">
        <v>357</v>
      </c>
      <c r="G212" s="108">
        <v>0</v>
      </c>
      <c r="H212" s="183">
        <v>2</v>
      </c>
      <c r="I212" s="183">
        <v>0</v>
      </c>
      <c r="J212" s="183">
        <v>0</v>
      </c>
      <c r="K212" s="183">
        <v>0</v>
      </c>
      <c r="L212" s="108">
        <f>SUBTOTAL(9,H212:K212)</f>
        <v>2</v>
      </c>
      <c r="M212" s="93" t="s">
        <v>32</v>
      </c>
      <c r="N212" s="109"/>
      <c r="O212" s="203">
        <f t="shared" si="12"/>
        <v>0</v>
      </c>
      <c r="P212" s="205"/>
      <c r="Q212" s="124"/>
      <c r="R212" s="52"/>
      <c r="S212" s="124"/>
      <c r="T212" s="123"/>
      <c r="U212" s="123"/>
      <c r="V212" s="123"/>
      <c r="W212" s="144"/>
      <c r="X212" s="52"/>
      <c r="Y212" s="52"/>
    </row>
    <row r="213" spans="1:25" ht="42.75" customHeight="1" thickTop="1" thickBot="1">
      <c r="A213" s="106"/>
      <c r="B213" s="107" t="s">
        <v>78</v>
      </c>
      <c r="C213" s="196" t="s">
        <v>514</v>
      </c>
      <c r="D213" s="865" t="s">
        <v>515</v>
      </c>
      <c r="E213" s="866"/>
      <c r="F213" s="78" t="s">
        <v>460</v>
      </c>
      <c r="G213" s="121">
        <v>0</v>
      </c>
      <c r="H213" s="122">
        <v>0.15</v>
      </c>
      <c r="I213" s="122">
        <v>0.45</v>
      </c>
      <c r="J213" s="122">
        <v>0.7</v>
      </c>
      <c r="K213" s="122">
        <v>1</v>
      </c>
      <c r="L213" s="134">
        <f>K213</f>
        <v>1</v>
      </c>
      <c r="M213" s="93" t="s">
        <v>45</v>
      </c>
      <c r="N213" s="109"/>
      <c r="O213" s="203">
        <f t="shared" si="12"/>
        <v>0</v>
      </c>
      <c r="P213" s="205"/>
      <c r="Q213" s="124"/>
      <c r="R213" s="52"/>
      <c r="S213" s="124"/>
      <c r="T213" s="123"/>
      <c r="U213" s="123"/>
      <c r="V213" s="123"/>
      <c r="W213" s="144"/>
      <c r="X213" s="52"/>
      <c r="Y213" s="52"/>
    </row>
    <row r="214" spans="1:25" ht="29.25" customHeight="1" thickTop="1" thickBot="1">
      <c r="A214" s="106"/>
      <c r="B214" s="107" t="s">
        <v>82</v>
      </c>
      <c r="C214" s="196" t="s">
        <v>516</v>
      </c>
      <c r="D214" s="865" t="s">
        <v>517</v>
      </c>
      <c r="E214" s="866"/>
      <c r="F214" s="78" t="s">
        <v>460</v>
      </c>
      <c r="G214" s="108">
        <v>0</v>
      </c>
      <c r="H214" s="183">
        <v>1</v>
      </c>
      <c r="I214" s="183">
        <v>0</v>
      </c>
      <c r="J214" s="183">
        <v>0</v>
      </c>
      <c r="K214" s="183">
        <v>0</v>
      </c>
      <c r="L214" s="108">
        <f>SUBTOTAL(9,H214:K214)</f>
        <v>1</v>
      </c>
      <c r="M214" s="93" t="s">
        <v>32</v>
      </c>
      <c r="N214" s="109"/>
      <c r="O214" s="203">
        <f t="shared" si="12"/>
        <v>0</v>
      </c>
      <c r="P214" s="205"/>
      <c r="Q214" s="124"/>
      <c r="R214" s="52"/>
      <c r="S214" s="124"/>
      <c r="T214" s="123"/>
      <c r="U214" s="123"/>
      <c r="V214" s="123"/>
      <c r="W214" s="144"/>
      <c r="X214" s="52"/>
      <c r="Y214" s="52"/>
    </row>
    <row r="215" spans="1:25" ht="42.75" customHeight="1" thickTop="1" thickBot="1">
      <c r="A215" s="106"/>
      <c r="B215" s="374"/>
      <c r="C215" s="196" t="s">
        <v>518</v>
      </c>
      <c r="D215" s="865" t="s">
        <v>519</v>
      </c>
      <c r="E215" s="866"/>
      <c r="F215" s="78" t="s">
        <v>427</v>
      </c>
      <c r="G215" s="121">
        <v>0</v>
      </c>
      <c r="H215" s="122">
        <v>0</v>
      </c>
      <c r="I215" s="122">
        <v>0.73499999999999999</v>
      </c>
      <c r="J215" s="122">
        <f>+I215+13.3%</f>
        <v>0.86799999999999999</v>
      </c>
      <c r="K215" s="122">
        <v>1</v>
      </c>
      <c r="L215" s="134">
        <v>1</v>
      </c>
      <c r="M215" s="93" t="s">
        <v>45</v>
      </c>
      <c r="N215" s="109"/>
      <c r="O215" s="203"/>
      <c r="P215" s="205"/>
      <c r="Q215" s="124"/>
      <c r="R215" s="52"/>
      <c r="S215" s="124"/>
      <c r="T215" s="123"/>
      <c r="U215" s="123"/>
      <c r="V215" s="123"/>
      <c r="W215" s="144"/>
      <c r="X215" s="52"/>
      <c r="Y215" s="52"/>
    </row>
    <row r="216" spans="1:25" ht="33" customHeight="1" thickTop="1" thickBot="1">
      <c r="A216" s="106"/>
      <c r="B216" s="107" t="s">
        <v>334</v>
      </c>
      <c r="C216" s="196" t="s">
        <v>520</v>
      </c>
      <c r="D216" s="865" t="s">
        <v>521</v>
      </c>
      <c r="E216" s="866"/>
      <c r="F216" s="78" t="s">
        <v>427</v>
      </c>
      <c r="G216" s="121">
        <v>0.6</v>
      </c>
      <c r="H216" s="122">
        <v>0.7</v>
      </c>
      <c r="I216" s="122">
        <v>0.8</v>
      </c>
      <c r="J216" s="122">
        <v>0.9</v>
      </c>
      <c r="K216" s="122">
        <v>1</v>
      </c>
      <c r="L216" s="134">
        <f>K216</f>
        <v>1</v>
      </c>
      <c r="M216" s="93" t="s">
        <v>45</v>
      </c>
      <c r="N216" s="109"/>
      <c r="O216" s="203">
        <f t="shared" ref="O216:O227" si="13">+N216/L216</f>
        <v>0</v>
      </c>
      <c r="P216" s="205"/>
      <c r="Q216" s="124"/>
      <c r="R216" s="52"/>
      <c r="S216" s="124"/>
      <c r="T216" s="123"/>
      <c r="U216" s="123"/>
      <c r="V216" s="123"/>
      <c r="W216" s="144"/>
      <c r="X216" s="52"/>
      <c r="Y216" s="52"/>
    </row>
    <row r="217" spans="1:25" ht="48" customHeight="1" thickTop="1" thickBot="1">
      <c r="A217" s="106"/>
      <c r="B217" s="107" t="s">
        <v>522</v>
      </c>
      <c r="C217" s="196" t="s">
        <v>523</v>
      </c>
      <c r="D217" s="865" t="s">
        <v>524</v>
      </c>
      <c r="E217" s="866"/>
      <c r="F217" s="78" t="s">
        <v>460</v>
      </c>
      <c r="G217" s="108">
        <v>0</v>
      </c>
      <c r="H217" s="183">
        <v>1</v>
      </c>
      <c r="I217" s="382">
        <v>0</v>
      </c>
      <c r="J217" s="382">
        <v>0</v>
      </c>
      <c r="K217" s="382">
        <v>0</v>
      </c>
      <c r="L217" s="108">
        <f>SUBTOTAL(9,H217:K217)</f>
        <v>1</v>
      </c>
      <c r="M217" s="93" t="s">
        <v>32</v>
      </c>
      <c r="N217" s="109"/>
      <c r="O217" s="203">
        <f t="shared" si="13"/>
        <v>0</v>
      </c>
      <c r="P217" s="205"/>
      <c r="Q217" s="124"/>
      <c r="R217" s="52"/>
      <c r="S217" s="124"/>
      <c r="T217" s="123"/>
      <c r="U217" s="123"/>
      <c r="V217" s="123"/>
      <c r="W217" s="144"/>
      <c r="X217" s="52"/>
      <c r="Y217" s="52"/>
    </row>
    <row r="218" spans="1:25" ht="30" customHeight="1" thickTop="1" thickBot="1">
      <c r="A218" s="52"/>
      <c r="B218" s="216" t="s">
        <v>82</v>
      </c>
      <c r="C218" s="196" t="s">
        <v>525</v>
      </c>
      <c r="D218" s="867" t="s">
        <v>526</v>
      </c>
      <c r="E218" s="864"/>
      <c r="F218" s="78" t="s">
        <v>527</v>
      </c>
      <c r="G218" s="99">
        <v>0</v>
      </c>
      <c r="H218" s="100">
        <v>3</v>
      </c>
      <c r="I218" s="100">
        <v>6</v>
      </c>
      <c r="J218" s="100">
        <v>9</v>
      </c>
      <c r="K218" s="100">
        <v>12</v>
      </c>
      <c r="L218" s="99">
        <v>12</v>
      </c>
      <c r="M218" s="93" t="s">
        <v>32</v>
      </c>
      <c r="N218" s="101"/>
      <c r="O218" s="203">
        <f t="shared" si="13"/>
        <v>0</v>
      </c>
      <c r="P218" s="209"/>
      <c r="Q218" s="124"/>
      <c r="R218" s="52"/>
      <c r="S218" s="123"/>
      <c r="T218" s="123"/>
      <c r="U218" s="123"/>
      <c r="V218" s="123"/>
      <c r="W218" s="124"/>
      <c r="X218" s="52"/>
      <c r="Y218" s="52"/>
    </row>
    <row r="219" spans="1:25" ht="39.75" customHeight="1" thickTop="1" thickBot="1">
      <c r="A219" s="52"/>
      <c r="B219" s="856" t="s">
        <v>528</v>
      </c>
      <c r="C219" s="195" t="s">
        <v>529</v>
      </c>
      <c r="D219" s="853" t="s">
        <v>530</v>
      </c>
      <c r="E219" s="365" t="s">
        <v>531</v>
      </c>
      <c r="F219" s="85" t="s">
        <v>427</v>
      </c>
      <c r="G219" s="186">
        <v>0.93320000000000003</v>
      </c>
      <c r="H219" s="176">
        <v>0.94</v>
      </c>
      <c r="I219" s="176">
        <v>0.95</v>
      </c>
      <c r="J219" s="176">
        <v>0.95</v>
      </c>
      <c r="K219" s="176">
        <v>0.96</v>
      </c>
      <c r="L219" s="115">
        <f>K219</f>
        <v>0.96</v>
      </c>
      <c r="M219" s="93" t="s">
        <v>45</v>
      </c>
      <c r="N219" s="94"/>
      <c r="O219" s="203">
        <f t="shared" si="13"/>
        <v>0</v>
      </c>
      <c r="P219" s="205"/>
      <c r="Q219" s="119"/>
      <c r="R219" s="52"/>
      <c r="S219" s="56"/>
      <c r="T219" s="56"/>
      <c r="U219" s="56"/>
      <c r="V219" s="56"/>
      <c r="W219" s="56"/>
      <c r="X219" s="52"/>
      <c r="Y219" s="52"/>
    </row>
    <row r="220" spans="1:25" ht="36.75" customHeight="1" thickTop="1" thickBot="1">
      <c r="A220" s="52"/>
      <c r="B220" s="857"/>
      <c r="C220" s="195" t="s">
        <v>532</v>
      </c>
      <c r="D220" s="855"/>
      <c r="E220" s="366" t="s">
        <v>918</v>
      </c>
      <c r="F220" s="142" t="s">
        <v>460</v>
      </c>
      <c r="G220" s="175">
        <v>0.89529999999999998</v>
      </c>
      <c r="H220" s="116">
        <v>1</v>
      </c>
      <c r="I220" s="116">
        <v>1</v>
      </c>
      <c r="J220" s="116">
        <v>1</v>
      </c>
      <c r="K220" s="116">
        <v>1</v>
      </c>
      <c r="L220" s="115">
        <f>K220</f>
        <v>1</v>
      </c>
      <c r="M220" s="93" t="s">
        <v>45</v>
      </c>
      <c r="N220" s="94"/>
      <c r="O220" s="203">
        <f t="shared" si="13"/>
        <v>0</v>
      </c>
      <c r="P220" s="205"/>
      <c r="Q220" s="119"/>
      <c r="R220" s="52"/>
      <c r="S220" s="56"/>
      <c r="T220" s="56"/>
      <c r="U220" s="56"/>
      <c r="V220" s="56"/>
      <c r="W220" s="56"/>
      <c r="X220" s="52"/>
      <c r="Y220" s="52"/>
    </row>
    <row r="221" spans="1:25" s="213" customFormat="1" ht="33" customHeight="1" thickTop="1" thickBot="1">
      <c r="A221" s="321"/>
      <c r="B221" s="120" t="s">
        <v>36</v>
      </c>
      <c r="C221" s="322" t="s">
        <v>534</v>
      </c>
      <c r="D221" s="863" t="s">
        <v>535</v>
      </c>
      <c r="E221" s="872"/>
      <c r="F221" s="78" t="s">
        <v>427</v>
      </c>
      <c r="G221" s="323">
        <v>1</v>
      </c>
      <c r="H221" s="324">
        <v>1</v>
      </c>
      <c r="I221" s="324">
        <v>1</v>
      </c>
      <c r="J221" s="324">
        <v>1</v>
      </c>
      <c r="K221" s="324">
        <v>1</v>
      </c>
      <c r="L221" s="323">
        <v>1</v>
      </c>
      <c r="M221" s="325" t="s">
        <v>32</v>
      </c>
      <c r="N221" s="326"/>
      <c r="O221" s="327">
        <f t="shared" si="13"/>
        <v>0</v>
      </c>
      <c r="P221" s="205"/>
      <c r="Q221" s="302"/>
      <c r="S221" s="328"/>
      <c r="T221" s="328"/>
      <c r="U221" s="328"/>
      <c r="V221" s="328"/>
      <c r="W221" s="329"/>
    </row>
    <row r="222" spans="1:25" s="213" customFormat="1" ht="33" customHeight="1" thickTop="1" thickBot="1">
      <c r="A222" s="321"/>
      <c r="B222" s="120" t="s">
        <v>50</v>
      </c>
      <c r="C222" s="322" t="s">
        <v>536</v>
      </c>
      <c r="D222" s="863" t="s">
        <v>537</v>
      </c>
      <c r="E222" s="872"/>
      <c r="F222" s="78" t="s">
        <v>427</v>
      </c>
      <c r="G222" s="330">
        <v>1</v>
      </c>
      <c r="H222" s="331">
        <v>1</v>
      </c>
      <c r="I222" s="331">
        <v>1</v>
      </c>
      <c r="J222" s="331">
        <v>1</v>
      </c>
      <c r="K222" s="331">
        <v>1</v>
      </c>
      <c r="L222" s="330">
        <v>1</v>
      </c>
      <c r="M222" s="325" t="s">
        <v>45</v>
      </c>
      <c r="N222" s="326"/>
      <c r="O222" s="327">
        <f t="shared" si="13"/>
        <v>0</v>
      </c>
      <c r="P222" s="209"/>
      <c r="Q222" s="329"/>
      <c r="S222" s="328"/>
      <c r="T222" s="328"/>
      <c r="U222" s="328"/>
      <c r="V222" s="328"/>
      <c r="W222" s="329"/>
    </row>
    <row r="223" spans="1:25" s="213" customFormat="1" ht="33" customHeight="1" thickTop="1" thickBot="1">
      <c r="A223" s="321"/>
      <c r="B223" s="120" t="s">
        <v>56</v>
      </c>
      <c r="C223" s="322" t="s">
        <v>538</v>
      </c>
      <c r="D223" s="863" t="s">
        <v>539</v>
      </c>
      <c r="E223" s="872"/>
      <c r="F223" s="78" t="s">
        <v>460</v>
      </c>
      <c r="G223" s="323">
        <v>1</v>
      </c>
      <c r="H223" s="324">
        <v>1</v>
      </c>
      <c r="I223" s="324">
        <v>1</v>
      </c>
      <c r="J223" s="324">
        <v>1</v>
      </c>
      <c r="K223" s="324">
        <v>1</v>
      </c>
      <c r="L223" s="323">
        <v>1</v>
      </c>
      <c r="M223" s="325" t="s">
        <v>32</v>
      </c>
      <c r="N223" s="326"/>
      <c r="O223" s="327">
        <f t="shared" si="13"/>
        <v>0</v>
      </c>
      <c r="P223" s="205"/>
      <c r="Q223" s="302"/>
      <c r="S223" s="328"/>
      <c r="T223" s="328"/>
      <c r="U223" s="328"/>
      <c r="V223" s="328"/>
      <c r="W223" s="329"/>
    </row>
    <row r="224" spans="1:25" s="213" customFormat="1" ht="26.25" customHeight="1" thickTop="1" thickBot="1">
      <c r="A224" s="332"/>
      <c r="B224" s="224" t="s">
        <v>53</v>
      </c>
      <c r="C224" s="322" t="s">
        <v>540</v>
      </c>
      <c r="D224" s="863" t="s">
        <v>541</v>
      </c>
      <c r="E224" s="872"/>
      <c r="F224" s="78" t="s">
        <v>427</v>
      </c>
      <c r="G224" s="333">
        <v>0</v>
      </c>
      <c r="H224" s="334">
        <v>2</v>
      </c>
      <c r="I224" s="334">
        <v>2</v>
      </c>
      <c r="J224" s="334">
        <v>2</v>
      </c>
      <c r="K224" s="334">
        <v>2</v>
      </c>
      <c r="L224" s="333">
        <f>SUM(H224:K224)</f>
        <v>8</v>
      </c>
      <c r="M224" s="325" t="s">
        <v>32</v>
      </c>
      <c r="N224" s="335"/>
      <c r="O224" s="327">
        <f t="shared" si="13"/>
        <v>0</v>
      </c>
      <c r="P224" s="205"/>
      <c r="Q224" s="302"/>
      <c r="S224" s="328"/>
      <c r="T224" s="328"/>
      <c r="U224" s="328"/>
      <c r="V224" s="328"/>
      <c r="W224" s="329"/>
    </row>
    <row r="225" spans="1:25" s="213" customFormat="1" ht="22.5" customHeight="1" thickTop="1" thickBot="1">
      <c r="A225" s="321"/>
      <c r="B225" s="120" t="s">
        <v>33</v>
      </c>
      <c r="C225" s="322" t="s">
        <v>542</v>
      </c>
      <c r="D225" s="863" t="s">
        <v>543</v>
      </c>
      <c r="E225" s="872"/>
      <c r="F225" s="78" t="s">
        <v>460</v>
      </c>
      <c r="G225" s="323">
        <v>1</v>
      </c>
      <c r="H225" s="324">
        <v>1</v>
      </c>
      <c r="I225" s="324">
        <v>1</v>
      </c>
      <c r="J225" s="324">
        <v>1</v>
      </c>
      <c r="K225" s="324">
        <v>1</v>
      </c>
      <c r="L225" s="323">
        <v>1</v>
      </c>
      <c r="M225" s="325" t="s">
        <v>32</v>
      </c>
      <c r="N225" s="326"/>
      <c r="O225" s="327">
        <f t="shared" si="13"/>
        <v>0</v>
      </c>
      <c r="P225" s="205"/>
      <c r="Q225" s="302"/>
      <c r="S225" s="328"/>
      <c r="T225" s="328"/>
      <c r="U225" s="328"/>
      <c r="V225" s="328"/>
      <c r="W225" s="329"/>
    </row>
    <row r="226" spans="1:25" s="213" customFormat="1" ht="23.25" customHeight="1" thickTop="1" thickBot="1">
      <c r="A226" s="321"/>
      <c r="B226" s="120" t="s">
        <v>59</v>
      </c>
      <c r="C226" s="322" t="s">
        <v>544</v>
      </c>
      <c r="D226" s="863" t="s">
        <v>545</v>
      </c>
      <c r="E226" s="872"/>
      <c r="F226" s="78" t="s">
        <v>460</v>
      </c>
      <c r="G226" s="323">
        <v>0</v>
      </c>
      <c r="H226" s="324">
        <v>1</v>
      </c>
      <c r="I226" s="324">
        <v>0</v>
      </c>
      <c r="J226" s="324">
        <v>0</v>
      </c>
      <c r="K226" s="324">
        <v>0</v>
      </c>
      <c r="L226" s="323">
        <f>SUBTOTAL(9,H226:K226)</f>
        <v>1</v>
      </c>
      <c r="M226" s="325" t="s">
        <v>32</v>
      </c>
      <c r="N226" s="326"/>
      <c r="O226" s="327">
        <f t="shared" si="13"/>
        <v>0</v>
      </c>
      <c r="P226" s="205"/>
      <c r="Q226" s="329"/>
      <c r="S226" s="329"/>
      <c r="T226" s="328"/>
      <c r="U226" s="328"/>
      <c r="V226" s="328"/>
      <c r="W226" s="336"/>
    </row>
    <row r="227" spans="1:25" s="213" customFormat="1" ht="24.75" customHeight="1" thickTop="1" thickBot="1">
      <c r="A227" s="332"/>
      <c r="B227" s="224" t="s">
        <v>62</v>
      </c>
      <c r="C227" s="322" t="s">
        <v>546</v>
      </c>
      <c r="D227" s="863" t="s">
        <v>547</v>
      </c>
      <c r="E227" s="872"/>
      <c r="F227" s="78" t="s">
        <v>460</v>
      </c>
      <c r="G227" s="333">
        <v>0</v>
      </c>
      <c r="H227" s="334">
        <v>0</v>
      </c>
      <c r="I227" s="334">
        <v>1</v>
      </c>
      <c r="J227" s="334">
        <v>0</v>
      </c>
      <c r="K227" s="334">
        <v>0</v>
      </c>
      <c r="L227" s="333">
        <f>SUBTOTAL(9,H227:K227)</f>
        <v>1</v>
      </c>
      <c r="M227" s="325" t="s">
        <v>32</v>
      </c>
      <c r="N227" s="335"/>
      <c r="O227" s="327">
        <f t="shared" si="13"/>
        <v>0</v>
      </c>
      <c r="P227" s="209"/>
      <c r="Q227" s="329"/>
      <c r="S227" s="328"/>
      <c r="T227" s="328"/>
      <c r="U227" s="328"/>
      <c r="V227" s="328"/>
      <c r="W227" s="329"/>
    </row>
    <row r="228" spans="1:25" s="213" customFormat="1" ht="61.5" customHeight="1" thickTop="1" thickBot="1">
      <c r="B228" s="84" t="s">
        <v>548</v>
      </c>
      <c r="C228" s="195" t="s">
        <v>549</v>
      </c>
      <c r="D228" s="869" t="s">
        <v>550</v>
      </c>
      <c r="E228" s="875"/>
      <c r="F228" s="85" t="s">
        <v>551</v>
      </c>
      <c r="G228" s="337"/>
      <c r="H228" s="338"/>
      <c r="I228" s="338"/>
      <c r="J228" s="338"/>
      <c r="K228" s="338"/>
      <c r="L228" s="337"/>
      <c r="M228" s="338"/>
      <c r="N228" s="339"/>
      <c r="O228" s="327"/>
      <c r="P228" s="205"/>
      <c r="Q228" s="250"/>
      <c r="S228" s="193"/>
      <c r="T228" s="193"/>
      <c r="U228" s="193"/>
      <c r="V228" s="193"/>
      <c r="W228" s="193"/>
    </row>
    <row r="229" spans="1:25" s="213" customFormat="1" ht="36.75" customHeight="1" thickTop="1" thickBot="1">
      <c r="B229" s="151" t="s">
        <v>552</v>
      </c>
      <c r="C229" s="195" t="s">
        <v>553</v>
      </c>
      <c r="D229" s="850" t="s">
        <v>554</v>
      </c>
      <c r="E229" s="366" t="s">
        <v>555</v>
      </c>
      <c r="F229" s="142" t="s">
        <v>127</v>
      </c>
      <c r="G229" s="340">
        <v>0.46</v>
      </c>
      <c r="H229" s="341">
        <v>0.55000000000000004</v>
      </c>
      <c r="I229" s="341">
        <v>0.6</v>
      </c>
      <c r="J229" s="341">
        <v>0.65</v>
      </c>
      <c r="K229" s="341">
        <v>0.7</v>
      </c>
      <c r="L229" s="340">
        <f>K229</f>
        <v>0.7</v>
      </c>
      <c r="M229" s="325" t="s">
        <v>45</v>
      </c>
      <c r="N229" s="342"/>
      <c r="O229" s="327">
        <f t="shared" ref="O229:O247" si="14">+N229/L229</f>
        <v>0</v>
      </c>
      <c r="P229" s="205"/>
      <c r="Q229" s="302"/>
      <c r="S229" s="193"/>
      <c r="T229" s="193"/>
      <c r="U229" s="193"/>
      <c r="V229" s="193"/>
      <c r="W229" s="193"/>
    </row>
    <row r="230" spans="1:25" s="213" customFormat="1" ht="44.25" customHeight="1" thickTop="1" thickBot="1">
      <c r="B230" s="152"/>
      <c r="C230" s="195" t="s">
        <v>556</v>
      </c>
      <c r="D230" s="851"/>
      <c r="E230" s="383" t="s">
        <v>557</v>
      </c>
      <c r="F230" s="188" t="s">
        <v>558</v>
      </c>
      <c r="G230" s="340">
        <v>0.83</v>
      </c>
      <c r="H230" s="341">
        <v>0.85</v>
      </c>
      <c r="I230" s="341">
        <v>0.88</v>
      </c>
      <c r="J230" s="341">
        <v>0.91</v>
      </c>
      <c r="K230" s="341">
        <v>0.94</v>
      </c>
      <c r="L230" s="340">
        <f>K230</f>
        <v>0.94</v>
      </c>
      <c r="M230" s="325" t="s">
        <v>45</v>
      </c>
      <c r="N230" s="342"/>
      <c r="O230" s="327">
        <f t="shared" si="14"/>
        <v>0</v>
      </c>
      <c r="P230" s="205"/>
      <c r="Q230" s="302"/>
      <c r="S230" s="193"/>
      <c r="T230" s="193"/>
      <c r="U230" s="193"/>
      <c r="V230" s="193"/>
      <c r="W230" s="193"/>
    </row>
    <row r="231" spans="1:25" s="213" customFormat="1" ht="38.25" customHeight="1" thickTop="1" thickBot="1">
      <c r="A231" s="343"/>
      <c r="B231" s="126" t="s">
        <v>36</v>
      </c>
      <c r="C231" s="322" t="s">
        <v>559</v>
      </c>
      <c r="D231" s="874" t="s">
        <v>560</v>
      </c>
      <c r="E231" s="875"/>
      <c r="F231" s="78" t="s">
        <v>127</v>
      </c>
      <c r="G231" s="330">
        <v>0.9</v>
      </c>
      <c r="H231" s="344">
        <v>0.9</v>
      </c>
      <c r="I231" s="344">
        <v>0.92</v>
      </c>
      <c r="J231" s="344">
        <v>0.93</v>
      </c>
      <c r="K231" s="344">
        <v>0.95</v>
      </c>
      <c r="L231" s="330">
        <f>K231</f>
        <v>0.95</v>
      </c>
      <c r="M231" s="325" t="s">
        <v>45</v>
      </c>
      <c r="N231" s="345"/>
      <c r="O231" s="327">
        <f t="shared" si="14"/>
        <v>0</v>
      </c>
      <c r="P231" s="209"/>
      <c r="Q231" s="329"/>
      <c r="S231" s="328"/>
      <c r="T231" s="328"/>
      <c r="U231" s="328"/>
      <c r="V231" s="328"/>
      <c r="W231" s="329"/>
    </row>
    <row r="232" spans="1:25" s="213" customFormat="1" ht="43.5" customHeight="1" thickTop="1" thickBot="1">
      <c r="A232" s="321"/>
      <c r="B232" s="120" t="s">
        <v>99</v>
      </c>
      <c r="C232" s="322" t="s">
        <v>561</v>
      </c>
      <c r="D232" s="874" t="s">
        <v>562</v>
      </c>
      <c r="E232" s="875"/>
      <c r="F232" s="78" t="s">
        <v>127</v>
      </c>
      <c r="G232" s="323">
        <v>0</v>
      </c>
      <c r="H232" s="344">
        <v>0</v>
      </c>
      <c r="I232" s="344">
        <v>1</v>
      </c>
      <c r="J232" s="344">
        <v>1</v>
      </c>
      <c r="K232" s="344">
        <v>1</v>
      </c>
      <c r="L232" s="330">
        <f>K232</f>
        <v>1</v>
      </c>
      <c r="M232" s="325" t="s">
        <v>45</v>
      </c>
      <c r="N232" s="326"/>
      <c r="O232" s="327">
        <f t="shared" si="14"/>
        <v>0</v>
      </c>
      <c r="P232" s="208"/>
      <c r="Q232" s="346"/>
      <c r="R232" s="321"/>
      <c r="S232" s="347"/>
      <c r="T232" s="347"/>
      <c r="U232" s="347"/>
      <c r="V232" s="347"/>
      <c r="W232" s="348"/>
      <c r="X232" s="321"/>
    </row>
    <row r="233" spans="1:25" s="213" customFormat="1" ht="50.25" customHeight="1" thickTop="1" thickBot="1">
      <c r="A233" s="343"/>
      <c r="B233" s="126" t="s">
        <v>33</v>
      </c>
      <c r="C233" s="322" t="s">
        <v>563</v>
      </c>
      <c r="D233" s="876" t="s">
        <v>564</v>
      </c>
      <c r="E233" s="875"/>
      <c r="F233" s="78" t="s">
        <v>127</v>
      </c>
      <c r="G233" s="349">
        <v>114</v>
      </c>
      <c r="H233" s="350">
        <v>130</v>
      </c>
      <c r="I233" s="350">
        <v>140</v>
      </c>
      <c r="J233" s="350">
        <v>150</v>
      </c>
      <c r="K233" s="350">
        <v>160</v>
      </c>
      <c r="L233" s="349">
        <f>SUM(H233:K233)</f>
        <v>580</v>
      </c>
      <c r="M233" s="325" t="s">
        <v>32</v>
      </c>
      <c r="N233" s="345"/>
      <c r="O233" s="327">
        <f t="shared" si="14"/>
        <v>0</v>
      </c>
      <c r="P233" s="209"/>
      <c r="Q233" s="329"/>
      <c r="S233" s="328"/>
      <c r="T233" s="328"/>
      <c r="U233" s="328"/>
      <c r="V233" s="328"/>
      <c r="W233" s="329"/>
    </row>
    <row r="234" spans="1:25" s="213" customFormat="1" ht="30.75" customHeight="1" thickTop="1" thickBot="1">
      <c r="A234" s="321"/>
      <c r="B234" s="120" t="s">
        <v>50</v>
      </c>
      <c r="C234" s="322" t="s">
        <v>565</v>
      </c>
      <c r="D234" s="876" t="s">
        <v>566</v>
      </c>
      <c r="E234" s="875"/>
      <c r="F234" s="78" t="s">
        <v>127</v>
      </c>
      <c r="G234" s="330">
        <v>1</v>
      </c>
      <c r="H234" s="344">
        <v>1</v>
      </c>
      <c r="I234" s="344">
        <v>1</v>
      </c>
      <c r="J234" s="344">
        <v>1</v>
      </c>
      <c r="K234" s="344">
        <v>1</v>
      </c>
      <c r="L234" s="330">
        <f>K234</f>
        <v>1</v>
      </c>
      <c r="M234" s="325" t="s">
        <v>45</v>
      </c>
      <c r="N234" s="326"/>
      <c r="O234" s="327">
        <f t="shared" si="14"/>
        <v>0</v>
      </c>
      <c r="P234" s="208"/>
      <c r="Q234" s="346"/>
      <c r="R234" s="321"/>
      <c r="S234" s="347"/>
      <c r="T234" s="347"/>
      <c r="U234" s="347"/>
      <c r="V234" s="347"/>
      <c r="W234" s="348"/>
      <c r="X234" s="321"/>
    </row>
    <row r="235" spans="1:25" ht="34.5" customHeight="1" thickTop="1" thickBot="1">
      <c r="A235" s="106"/>
      <c r="B235" s="107" t="s">
        <v>56</v>
      </c>
      <c r="C235" s="196" t="s">
        <v>567</v>
      </c>
      <c r="D235" s="876" t="s">
        <v>568</v>
      </c>
      <c r="E235" s="866"/>
      <c r="F235" s="78" t="s">
        <v>127</v>
      </c>
      <c r="G235" s="121">
        <v>0.8</v>
      </c>
      <c r="H235" s="122">
        <v>0.8</v>
      </c>
      <c r="I235" s="122">
        <v>0.83</v>
      </c>
      <c r="J235" s="122">
        <v>0.85</v>
      </c>
      <c r="K235" s="122">
        <v>0.9</v>
      </c>
      <c r="L235" s="121">
        <f>K235</f>
        <v>0.9</v>
      </c>
      <c r="M235" s="93" t="s">
        <v>45</v>
      </c>
      <c r="N235" s="109"/>
      <c r="O235" s="203">
        <f t="shared" si="14"/>
        <v>0</v>
      </c>
      <c r="P235" s="208"/>
      <c r="Q235" s="110"/>
      <c r="R235" s="106"/>
      <c r="S235" s="111"/>
      <c r="T235" s="111"/>
      <c r="U235" s="111"/>
      <c r="V235" s="111"/>
      <c r="W235" s="113"/>
      <c r="X235" s="106"/>
      <c r="Y235" s="52"/>
    </row>
    <row r="236" spans="1:25" ht="35.25" customHeight="1" thickTop="1" thickBot="1">
      <c r="A236" s="106"/>
      <c r="B236" s="107" t="s">
        <v>59</v>
      </c>
      <c r="C236" s="196" t="s">
        <v>569</v>
      </c>
      <c r="D236" s="876" t="s">
        <v>570</v>
      </c>
      <c r="E236" s="866"/>
      <c r="F236" s="78" t="s">
        <v>127</v>
      </c>
      <c r="G236" s="121">
        <v>0.1</v>
      </c>
      <c r="H236" s="122">
        <v>0.1</v>
      </c>
      <c r="I236" s="122">
        <v>0.11</v>
      </c>
      <c r="J236" s="122">
        <v>0.12</v>
      </c>
      <c r="K236" s="122">
        <v>0.15</v>
      </c>
      <c r="L236" s="121">
        <f>K236</f>
        <v>0.15</v>
      </c>
      <c r="M236" s="93" t="s">
        <v>45</v>
      </c>
      <c r="N236" s="109"/>
      <c r="O236" s="203">
        <f t="shared" si="14"/>
        <v>0</v>
      </c>
      <c r="P236" s="208"/>
      <c r="Q236" s="110"/>
      <c r="R236" s="106"/>
      <c r="S236" s="111"/>
      <c r="T236" s="111"/>
      <c r="U236" s="111"/>
      <c r="V236" s="111"/>
      <c r="W236" s="113"/>
      <c r="X236" s="106"/>
      <c r="Y236" s="52"/>
    </row>
    <row r="237" spans="1:25" ht="36.75" customHeight="1" thickTop="1" thickBot="1">
      <c r="A237" s="106"/>
      <c r="B237" s="107" t="s">
        <v>65</v>
      </c>
      <c r="C237" s="196" t="s">
        <v>571</v>
      </c>
      <c r="D237" s="876" t="s">
        <v>572</v>
      </c>
      <c r="E237" s="866"/>
      <c r="F237" s="78" t="s">
        <v>127</v>
      </c>
      <c r="G237" s="108">
        <v>0</v>
      </c>
      <c r="H237" s="66">
        <v>1</v>
      </c>
      <c r="I237" s="66">
        <v>0</v>
      </c>
      <c r="J237" s="66">
        <v>0</v>
      </c>
      <c r="K237" s="66">
        <v>0</v>
      </c>
      <c r="L237" s="108">
        <f>SUM(H237:K237)</f>
        <v>1</v>
      </c>
      <c r="M237" s="93" t="s">
        <v>32</v>
      </c>
      <c r="N237" s="109"/>
      <c r="O237" s="203">
        <f t="shared" si="14"/>
        <v>0</v>
      </c>
      <c r="P237" s="208"/>
      <c r="Q237" s="110"/>
      <c r="R237" s="106"/>
      <c r="S237" s="111"/>
      <c r="T237" s="111"/>
      <c r="U237" s="111"/>
      <c r="V237" s="111"/>
      <c r="W237" s="113"/>
      <c r="X237" s="106"/>
      <c r="Y237" s="52"/>
    </row>
    <row r="238" spans="1:25" ht="52.5" customHeight="1" thickTop="1" thickBot="1">
      <c r="A238" s="106"/>
      <c r="B238" s="107" t="s">
        <v>99</v>
      </c>
      <c r="C238" s="197" t="s">
        <v>573</v>
      </c>
      <c r="D238" s="876" t="s">
        <v>574</v>
      </c>
      <c r="E238" s="866"/>
      <c r="F238" s="78" t="s">
        <v>127</v>
      </c>
      <c r="G238" s="108">
        <v>0</v>
      </c>
      <c r="H238" s="128">
        <v>12</v>
      </c>
      <c r="I238" s="128">
        <v>12</v>
      </c>
      <c r="J238" s="128">
        <v>12</v>
      </c>
      <c r="K238" s="128">
        <v>12</v>
      </c>
      <c r="L238" s="127">
        <f>K238</f>
        <v>12</v>
      </c>
      <c r="M238" s="93" t="s">
        <v>32</v>
      </c>
      <c r="N238" s="109"/>
      <c r="O238" s="203">
        <f t="shared" si="14"/>
        <v>0</v>
      </c>
      <c r="P238" s="208"/>
      <c r="Q238" s="110"/>
      <c r="R238" s="106"/>
      <c r="S238" s="111"/>
      <c r="T238" s="111"/>
      <c r="U238" s="111"/>
      <c r="V238" s="111"/>
      <c r="W238" s="113"/>
      <c r="X238" s="106"/>
      <c r="Y238" s="52"/>
    </row>
    <row r="239" spans="1:25" ht="52.5" customHeight="1" thickTop="1" thickBot="1">
      <c r="A239" s="106"/>
      <c r="B239" s="107" t="s">
        <v>99</v>
      </c>
      <c r="C239" s="197" t="s">
        <v>575</v>
      </c>
      <c r="D239" s="876" t="s">
        <v>576</v>
      </c>
      <c r="E239" s="866"/>
      <c r="F239" s="78" t="s">
        <v>127</v>
      </c>
      <c r="G239" s="108">
        <v>1</v>
      </c>
      <c r="H239" s="66">
        <v>1</v>
      </c>
      <c r="I239" s="66">
        <v>1</v>
      </c>
      <c r="J239" s="66">
        <v>1</v>
      </c>
      <c r="K239" s="66">
        <v>1</v>
      </c>
      <c r="L239" s="108">
        <v>1</v>
      </c>
      <c r="M239" s="93" t="s">
        <v>32</v>
      </c>
      <c r="N239" s="109"/>
      <c r="O239" s="203">
        <f t="shared" si="14"/>
        <v>0</v>
      </c>
      <c r="P239" s="208"/>
      <c r="Q239" s="110"/>
      <c r="R239" s="106"/>
      <c r="S239" s="111"/>
      <c r="T239" s="111"/>
      <c r="U239" s="111"/>
      <c r="V239" s="111"/>
      <c r="W239" s="113"/>
      <c r="X239" s="106"/>
      <c r="Y239" s="52"/>
    </row>
    <row r="240" spans="1:25" ht="34.5" customHeight="1" thickTop="1" thickBot="1">
      <c r="A240" s="106"/>
      <c r="B240" s="107" t="s">
        <v>72</v>
      </c>
      <c r="C240" s="197" t="s">
        <v>577</v>
      </c>
      <c r="D240" s="876" t="s">
        <v>578</v>
      </c>
      <c r="E240" s="866"/>
      <c r="F240" s="78" t="s">
        <v>558</v>
      </c>
      <c r="G240" s="121">
        <v>0.1</v>
      </c>
      <c r="H240" s="122">
        <v>0.9</v>
      </c>
      <c r="I240" s="66">
        <v>0</v>
      </c>
      <c r="J240" s="66">
        <v>0</v>
      </c>
      <c r="K240" s="66">
        <v>0</v>
      </c>
      <c r="L240" s="121">
        <f>SUM(G240:K240)</f>
        <v>1</v>
      </c>
      <c r="M240" s="93" t="s">
        <v>45</v>
      </c>
      <c r="N240" s="109"/>
      <c r="O240" s="203">
        <f t="shared" si="14"/>
        <v>0</v>
      </c>
      <c r="P240" s="211"/>
      <c r="Q240" s="113"/>
      <c r="R240" s="106"/>
      <c r="S240" s="111"/>
      <c r="T240" s="111"/>
      <c r="U240" s="111"/>
      <c r="V240" s="111"/>
      <c r="W240" s="113"/>
      <c r="X240" s="106"/>
      <c r="Y240" s="52"/>
    </row>
    <row r="241" spans="1:25" ht="34.5" customHeight="1" thickTop="1" thickBot="1">
      <c r="A241" s="215"/>
      <c r="B241" s="216" t="s">
        <v>75</v>
      </c>
      <c r="C241" s="197" t="s">
        <v>579</v>
      </c>
      <c r="D241" s="876" t="s">
        <v>580</v>
      </c>
      <c r="E241" s="866"/>
      <c r="F241" s="78" t="s">
        <v>558</v>
      </c>
      <c r="G241" s="99">
        <v>0</v>
      </c>
      <c r="H241" s="133">
        <v>0.75</v>
      </c>
      <c r="I241" s="133">
        <v>0.25</v>
      </c>
      <c r="J241" s="100">
        <v>0</v>
      </c>
      <c r="K241" s="100">
        <v>0</v>
      </c>
      <c r="L241" s="134">
        <f>SUM(H241:K241)</f>
        <v>1</v>
      </c>
      <c r="M241" s="93" t="s">
        <v>45</v>
      </c>
      <c r="N241" s="101"/>
      <c r="O241" s="203">
        <f t="shared" si="14"/>
        <v>0</v>
      </c>
      <c r="P241" s="212"/>
      <c r="Q241" s="105"/>
      <c r="R241" s="97"/>
      <c r="S241" s="103"/>
      <c r="T241" s="103"/>
      <c r="U241" s="103"/>
      <c r="V241" s="103"/>
      <c r="W241" s="105"/>
      <c r="X241" s="97"/>
      <c r="Y241" s="52"/>
    </row>
    <row r="242" spans="1:25" ht="34.5" customHeight="1" thickTop="1" thickBot="1">
      <c r="A242" s="106"/>
      <c r="B242" s="107" t="s">
        <v>78</v>
      </c>
      <c r="C242" s="197" t="s">
        <v>581</v>
      </c>
      <c r="D242" s="876" t="s">
        <v>582</v>
      </c>
      <c r="E242" s="866"/>
      <c r="F242" s="78" t="s">
        <v>558</v>
      </c>
      <c r="G242" s="121">
        <v>1</v>
      </c>
      <c r="H242" s="122">
        <v>1</v>
      </c>
      <c r="I242" s="122">
        <v>1</v>
      </c>
      <c r="J242" s="122">
        <v>1</v>
      </c>
      <c r="K242" s="122">
        <v>1</v>
      </c>
      <c r="L242" s="121">
        <f>K242</f>
        <v>1</v>
      </c>
      <c r="M242" s="93" t="s">
        <v>45</v>
      </c>
      <c r="N242" s="109"/>
      <c r="O242" s="203">
        <f t="shared" si="14"/>
        <v>0</v>
      </c>
      <c r="P242" s="208"/>
      <c r="Q242" s="110"/>
      <c r="R242" s="106"/>
      <c r="S242" s="111"/>
      <c r="T242" s="111"/>
      <c r="U242" s="111"/>
      <c r="V242" s="111"/>
      <c r="W242" s="113"/>
      <c r="X242" s="106"/>
      <c r="Y242" s="52"/>
    </row>
    <row r="243" spans="1:25" ht="39" customHeight="1" thickTop="1" thickBot="1">
      <c r="A243" s="106"/>
      <c r="B243" s="107" t="s">
        <v>62</v>
      </c>
      <c r="C243" s="197" t="s">
        <v>583</v>
      </c>
      <c r="D243" s="863" t="s">
        <v>584</v>
      </c>
      <c r="E243" s="864"/>
      <c r="F243" s="78" t="s">
        <v>127</v>
      </c>
      <c r="G243" s="121">
        <v>1</v>
      </c>
      <c r="H243" s="122">
        <v>1</v>
      </c>
      <c r="I243" s="122">
        <v>1</v>
      </c>
      <c r="J243" s="122">
        <v>1</v>
      </c>
      <c r="K243" s="122">
        <v>1</v>
      </c>
      <c r="L243" s="121">
        <f>K243</f>
        <v>1</v>
      </c>
      <c r="M243" s="93" t="s">
        <v>45</v>
      </c>
      <c r="N243" s="109"/>
      <c r="O243" s="203">
        <f t="shared" si="14"/>
        <v>0</v>
      </c>
      <c r="P243" s="208"/>
      <c r="Q243" s="110"/>
      <c r="R243" s="106"/>
      <c r="S243" s="111"/>
      <c r="T243" s="111"/>
      <c r="U243" s="111"/>
      <c r="V243" s="111"/>
      <c r="W243" s="113"/>
      <c r="X243" s="106"/>
      <c r="Y243" s="52"/>
    </row>
    <row r="244" spans="1:25" ht="64.5" customHeight="1" thickTop="1" thickBot="1">
      <c r="A244" s="106"/>
      <c r="B244" s="107" t="s">
        <v>82</v>
      </c>
      <c r="C244" s="197" t="s">
        <v>585</v>
      </c>
      <c r="D244" s="863" t="s">
        <v>586</v>
      </c>
      <c r="E244" s="864"/>
      <c r="F244" s="78" t="s">
        <v>558</v>
      </c>
      <c r="G244" s="121">
        <v>1</v>
      </c>
      <c r="H244" s="122">
        <v>1</v>
      </c>
      <c r="I244" s="122">
        <v>1</v>
      </c>
      <c r="J244" s="122">
        <v>1</v>
      </c>
      <c r="K244" s="122">
        <v>1</v>
      </c>
      <c r="L244" s="121">
        <f>K244</f>
        <v>1</v>
      </c>
      <c r="M244" s="93" t="s">
        <v>45</v>
      </c>
      <c r="N244" s="109"/>
      <c r="O244" s="203">
        <f t="shared" si="14"/>
        <v>0</v>
      </c>
      <c r="P244" s="208"/>
      <c r="Q244" s="110"/>
      <c r="R244" s="106"/>
      <c r="S244" s="111"/>
      <c r="T244" s="111"/>
      <c r="U244" s="111"/>
      <c r="V244" s="111"/>
      <c r="W244" s="113"/>
      <c r="X244" s="106"/>
      <c r="Y244" s="52"/>
    </row>
    <row r="245" spans="1:25" ht="38.25" customHeight="1" thickTop="1" thickBot="1">
      <c r="A245" s="106"/>
      <c r="B245" s="107" t="s">
        <v>334</v>
      </c>
      <c r="C245" s="197" t="s">
        <v>587</v>
      </c>
      <c r="D245" s="863" t="s">
        <v>588</v>
      </c>
      <c r="E245" s="864"/>
      <c r="F245" s="78" t="s">
        <v>558</v>
      </c>
      <c r="G245" s="121">
        <v>0</v>
      </c>
      <c r="H245" s="122">
        <v>0</v>
      </c>
      <c r="I245" s="122">
        <v>0.5</v>
      </c>
      <c r="J245" s="122">
        <v>0.5</v>
      </c>
      <c r="K245" s="122">
        <v>0</v>
      </c>
      <c r="L245" s="121">
        <f>SUM(H245:K245)</f>
        <v>1</v>
      </c>
      <c r="M245" s="93" t="s">
        <v>45</v>
      </c>
      <c r="N245" s="109"/>
      <c r="O245" s="203">
        <f t="shared" si="14"/>
        <v>0</v>
      </c>
      <c r="P245" s="208"/>
      <c r="Q245" s="110"/>
      <c r="R245" s="106"/>
      <c r="S245" s="111"/>
      <c r="T245" s="111"/>
      <c r="U245" s="111"/>
      <c r="V245" s="111"/>
      <c r="W245" s="113"/>
      <c r="X245" s="106"/>
      <c r="Y245" s="52"/>
    </row>
    <row r="246" spans="1:25" ht="37.5" customHeight="1" thickTop="1" thickBot="1">
      <c r="A246" s="215"/>
      <c r="B246" s="216" t="s">
        <v>66</v>
      </c>
      <c r="C246" s="197" t="s">
        <v>589</v>
      </c>
      <c r="D246" s="863" t="s">
        <v>590</v>
      </c>
      <c r="E246" s="864"/>
      <c r="F246" s="78" t="s">
        <v>127</v>
      </c>
      <c r="G246" s="99">
        <v>0</v>
      </c>
      <c r="H246" s="133">
        <v>1</v>
      </c>
      <c r="I246" s="133">
        <v>0</v>
      </c>
      <c r="J246" s="133">
        <v>0</v>
      </c>
      <c r="K246" s="133">
        <v>0</v>
      </c>
      <c r="L246" s="134">
        <f>SUM(H246:K246)</f>
        <v>1</v>
      </c>
      <c r="M246" s="93" t="s">
        <v>45</v>
      </c>
      <c r="N246" s="101"/>
      <c r="O246" s="203">
        <f t="shared" si="14"/>
        <v>0</v>
      </c>
      <c r="P246" s="209"/>
      <c r="Q246" s="124"/>
      <c r="R246" s="52"/>
      <c r="S246" s="123"/>
      <c r="T246" s="123"/>
      <c r="U246" s="123"/>
      <c r="V246" s="123"/>
      <c r="W246" s="124"/>
      <c r="X246" s="52"/>
      <c r="Y246" s="52"/>
    </row>
    <row r="247" spans="1:25" ht="33" customHeight="1" thickTop="1" thickBot="1">
      <c r="A247" s="215"/>
      <c r="B247" s="216" t="s">
        <v>69</v>
      </c>
      <c r="C247" s="197" t="s">
        <v>591</v>
      </c>
      <c r="D247" s="863" t="s">
        <v>592</v>
      </c>
      <c r="E247" s="864"/>
      <c r="F247" s="78" t="s">
        <v>558</v>
      </c>
      <c r="G247" s="99">
        <v>0</v>
      </c>
      <c r="H247" s="133">
        <v>0.75</v>
      </c>
      <c r="I247" s="133">
        <v>1</v>
      </c>
      <c r="J247" s="133">
        <v>0</v>
      </c>
      <c r="K247" s="133">
        <v>0</v>
      </c>
      <c r="L247" s="134">
        <f>I247</f>
        <v>1</v>
      </c>
      <c r="M247" s="93" t="s">
        <v>45</v>
      </c>
      <c r="N247" s="101"/>
      <c r="O247" s="203">
        <f t="shared" si="14"/>
        <v>0</v>
      </c>
      <c r="P247" s="209"/>
      <c r="Q247" s="124"/>
      <c r="R247" s="52"/>
      <c r="S247" s="123"/>
      <c r="T247" s="123"/>
      <c r="U247" s="123"/>
      <c r="V247" s="123"/>
      <c r="W247" s="124"/>
      <c r="X247" s="52"/>
      <c r="Y247" s="52"/>
    </row>
    <row r="248" spans="1:25" ht="43.5" customHeight="1" thickTop="1" thickBot="1">
      <c r="A248" s="215"/>
      <c r="B248" s="384"/>
      <c r="C248" s="197" t="s">
        <v>593</v>
      </c>
      <c r="D248" s="863" t="s">
        <v>594</v>
      </c>
      <c r="E248" s="864"/>
      <c r="F248" s="78" t="s">
        <v>558</v>
      </c>
      <c r="G248" s="121">
        <v>1</v>
      </c>
      <c r="H248" s="122">
        <v>1</v>
      </c>
      <c r="I248" s="122">
        <v>1</v>
      </c>
      <c r="J248" s="122">
        <v>1</v>
      </c>
      <c r="K248" s="122">
        <v>1</v>
      </c>
      <c r="L248" s="121">
        <f>K248</f>
        <v>1</v>
      </c>
      <c r="M248" s="93" t="s">
        <v>45</v>
      </c>
      <c r="N248" s="101"/>
      <c r="O248" s="203"/>
      <c r="P248" s="209"/>
      <c r="Q248" s="124"/>
      <c r="R248" s="52"/>
      <c r="S248" s="123"/>
      <c r="T248" s="123"/>
      <c r="U248" s="123"/>
      <c r="V248" s="123"/>
      <c r="W248" s="124"/>
      <c r="X248" s="52"/>
      <c r="Y248" s="52"/>
    </row>
    <row r="249" spans="1:25" ht="60" customHeight="1" thickTop="1" thickBot="1">
      <c r="A249" s="244"/>
      <c r="B249" s="72" t="s">
        <v>595</v>
      </c>
      <c r="C249" s="195" t="s">
        <v>596</v>
      </c>
      <c r="D249" s="868" t="s">
        <v>597</v>
      </c>
      <c r="E249" s="862"/>
      <c r="F249" s="74" t="s">
        <v>598</v>
      </c>
      <c r="G249" s="72"/>
      <c r="H249" s="74"/>
      <c r="I249" s="74"/>
      <c r="J249" s="74"/>
      <c r="K249" s="74"/>
      <c r="L249" s="74"/>
      <c r="M249" s="75"/>
      <c r="N249" s="75"/>
      <c r="O249" s="203"/>
      <c r="P249" s="206"/>
      <c r="Q249" s="69"/>
      <c r="R249" s="69"/>
      <c r="S249" s="69"/>
      <c r="T249" s="69"/>
      <c r="U249" s="69"/>
      <c r="V249" s="69"/>
      <c r="W249" s="69"/>
      <c r="X249" s="76"/>
      <c r="Y249" s="52"/>
    </row>
    <row r="250" spans="1:25" ht="54" customHeight="1" thickTop="1" thickBot="1">
      <c r="A250" s="52"/>
      <c r="B250" s="77" t="s">
        <v>599</v>
      </c>
      <c r="C250" s="195" t="s">
        <v>600</v>
      </c>
      <c r="D250" s="871" t="s">
        <v>601</v>
      </c>
      <c r="E250" s="862"/>
      <c r="F250" s="78" t="s">
        <v>598</v>
      </c>
      <c r="G250" s="79"/>
      <c r="H250" s="80"/>
      <c r="I250" s="80"/>
      <c r="J250" s="80"/>
      <c r="K250" s="80"/>
      <c r="L250" s="79"/>
      <c r="M250" s="80"/>
      <c r="N250" s="81"/>
      <c r="O250" s="203"/>
      <c r="P250" s="205"/>
      <c r="Q250" s="69"/>
      <c r="R250" s="52"/>
      <c r="S250" s="83"/>
      <c r="T250" s="83"/>
      <c r="U250" s="83"/>
      <c r="V250" s="83"/>
      <c r="W250" s="83"/>
      <c r="X250" s="52"/>
      <c r="Y250" s="52"/>
    </row>
    <row r="251" spans="1:25" ht="75" customHeight="1" thickTop="1" thickBot="1">
      <c r="A251" s="52"/>
      <c r="B251" s="84" t="s">
        <v>602</v>
      </c>
      <c r="C251" s="195" t="s">
        <v>603</v>
      </c>
      <c r="D251" s="869" t="s">
        <v>604</v>
      </c>
      <c r="E251" s="866"/>
      <c r="F251" s="85" t="s">
        <v>598</v>
      </c>
      <c r="G251" s="86"/>
      <c r="H251" s="87"/>
      <c r="I251" s="87"/>
      <c r="J251" s="87"/>
      <c r="K251" s="87"/>
      <c r="L251" s="86"/>
      <c r="M251" s="87"/>
      <c r="N251" s="88"/>
      <c r="O251" s="203"/>
      <c r="P251" s="205"/>
      <c r="Q251" s="69"/>
      <c r="R251" s="52"/>
      <c r="S251" s="56"/>
      <c r="T251" s="56"/>
      <c r="U251" s="56"/>
      <c r="V251" s="56"/>
      <c r="W251" s="56"/>
      <c r="X251" s="52"/>
      <c r="Y251" s="52"/>
    </row>
    <row r="252" spans="1:25" ht="66" customHeight="1" thickTop="1" thickBot="1">
      <c r="A252" s="52"/>
      <c r="B252" s="90" t="s">
        <v>605</v>
      </c>
      <c r="C252" s="195" t="s">
        <v>606</v>
      </c>
      <c r="D252" s="361" t="s">
        <v>597</v>
      </c>
      <c r="E252" s="365" t="s">
        <v>607</v>
      </c>
      <c r="F252" s="142" t="s">
        <v>598</v>
      </c>
      <c r="G252" s="91">
        <v>13</v>
      </c>
      <c r="H252" s="148">
        <v>10</v>
      </c>
      <c r="I252" s="148">
        <v>11</v>
      </c>
      <c r="J252" s="148">
        <v>10</v>
      </c>
      <c r="K252" s="148">
        <v>10</v>
      </c>
      <c r="L252" s="91">
        <f>SUM(H252:K252)</f>
        <v>41</v>
      </c>
      <c r="M252" s="93" t="s">
        <v>32</v>
      </c>
      <c r="N252" s="94"/>
      <c r="O252" s="203">
        <f t="shared" ref="O252:O266" si="15">+N252/L252</f>
        <v>0</v>
      </c>
      <c r="P252" s="205"/>
      <c r="Q252" s="119"/>
      <c r="R252" s="52"/>
      <c r="S252" s="56"/>
      <c r="T252" s="56"/>
      <c r="U252" s="56"/>
      <c r="V252" s="56"/>
      <c r="W252" s="56"/>
      <c r="X252" s="52"/>
      <c r="Y252" s="52"/>
    </row>
    <row r="253" spans="1:25" ht="42" customHeight="1" thickTop="1" thickBot="1">
      <c r="A253" s="106"/>
      <c r="B253" s="107" t="s">
        <v>33</v>
      </c>
      <c r="C253" s="196" t="s">
        <v>608</v>
      </c>
      <c r="D253" s="877" t="s">
        <v>609</v>
      </c>
      <c r="E253" s="866"/>
      <c r="F253" s="78" t="s">
        <v>598</v>
      </c>
      <c r="G253" s="108">
        <v>1</v>
      </c>
      <c r="H253" s="66">
        <v>1</v>
      </c>
      <c r="I253" s="66">
        <v>1</v>
      </c>
      <c r="J253" s="66">
        <v>1</v>
      </c>
      <c r="K253" s="66">
        <v>1</v>
      </c>
      <c r="L253" s="91">
        <f>SUM(H253:K253)</f>
        <v>4</v>
      </c>
      <c r="M253" s="93" t="s">
        <v>32</v>
      </c>
      <c r="N253" s="109"/>
      <c r="O253" s="203">
        <f t="shared" si="15"/>
        <v>0</v>
      </c>
      <c r="P253" s="205"/>
      <c r="Q253" s="119"/>
      <c r="R253" s="52"/>
      <c r="S253" s="123"/>
      <c r="T253" s="123"/>
      <c r="U253" s="123"/>
      <c r="V253" s="123"/>
      <c r="W253" s="124"/>
      <c r="X253" s="52"/>
      <c r="Y253" s="52"/>
    </row>
    <row r="254" spans="1:25" ht="40.5" customHeight="1" thickTop="1" thickBot="1">
      <c r="A254" s="106"/>
      <c r="B254" s="107" t="s">
        <v>36</v>
      </c>
      <c r="C254" s="196" t="s">
        <v>610</v>
      </c>
      <c r="D254" s="877" t="s">
        <v>926</v>
      </c>
      <c r="E254" s="866"/>
      <c r="F254" s="78" t="s">
        <v>598</v>
      </c>
      <c r="G254" s="108">
        <v>12</v>
      </c>
      <c r="H254" s="66">
        <v>8</v>
      </c>
      <c r="I254" s="66">
        <v>8</v>
      </c>
      <c r="J254" s="66">
        <v>8</v>
      </c>
      <c r="K254" s="66">
        <v>8</v>
      </c>
      <c r="L254" s="91">
        <f>SUM(H254:K254)</f>
        <v>32</v>
      </c>
      <c r="M254" s="93" t="s">
        <v>32</v>
      </c>
      <c r="N254" s="109"/>
      <c r="O254" s="203">
        <f t="shared" si="15"/>
        <v>0</v>
      </c>
      <c r="P254" s="205"/>
      <c r="Q254" s="119"/>
      <c r="R254" s="52"/>
      <c r="S254" s="123"/>
      <c r="T254" s="123"/>
      <c r="U254" s="123"/>
      <c r="V254" s="123"/>
      <c r="W254" s="124"/>
      <c r="X254" s="52"/>
      <c r="Y254" s="52"/>
    </row>
    <row r="255" spans="1:25" ht="34.5" customHeight="1" thickTop="1" thickBot="1">
      <c r="A255" s="106"/>
      <c r="B255" s="107" t="s">
        <v>50</v>
      </c>
      <c r="C255" s="196" t="s">
        <v>611</v>
      </c>
      <c r="D255" s="877" t="s">
        <v>612</v>
      </c>
      <c r="E255" s="866"/>
      <c r="F255" s="78" t="s">
        <v>598</v>
      </c>
      <c r="G255" s="108">
        <v>1</v>
      </c>
      <c r="H255" s="66">
        <v>1</v>
      </c>
      <c r="I255" s="66">
        <v>1</v>
      </c>
      <c r="J255" s="66">
        <v>1</v>
      </c>
      <c r="K255" s="66">
        <v>1</v>
      </c>
      <c r="L255" s="91">
        <f>SUM(H255:K255)</f>
        <v>4</v>
      </c>
      <c r="M255" s="93" t="s">
        <v>32</v>
      </c>
      <c r="N255" s="109"/>
      <c r="O255" s="203">
        <f t="shared" si="15"/>
        <v>0</v>
      </c>
      <c r="P255" s="209"/>
      <c r="Q255" s="124"/>
      <c r="R255" s="52"/>
      <c r="S255" s="123"/>
      <c r="T255" s="123"/>
      <c r="U255" s="123"/>
      <c r="V255" s="123"/>
      <c r="W255" s="124"/>
      <c r="X255" s="52"/>
      <c r="Y255" s="52"/>
    </row>
    <row r="256" spans="1:25" ht="29.25" customHeight="1" thickTop="1" thickBot="1">
      <c r="A256" s="106"/>
      <c r="B256" s="107" t="s">
        <v>53</v>
      </c>
      <c r="C256" s="196" t="s">
        <v>613</v>
      </c>
      <c r="D256" s="877" t="s">
        <v>614</v>
      </c>
      <c r="E256" s="866"/>
      <c r="F256" s="78" t="s">
        <v>598</v>
      </c>
      <c r="G256" s="108">
        <v>1</v>
      </c>
      <c r="H256" s="66">
        <v>0</v>
      </c>
      <c r="I256" s="66">
        <v>1</v>
      </c>
      <c r="J256" s="66">
        <v>0</v>
      </c>
      <c r="K256" s="66">
        <v>0</v>
      </c>
      <c r="L256" s="91">
        <f>SUM(H256:K256)</f>
        <v>1</v>
      </c>
      <c r="M256" s="93" t="s">
        <v>32</v>
      </c>
      <c r="N256" s="109"/>
      <c r="O256" s="203">
        <f t="shared" si="15"/>
        <v>0</v>
      </c>
      <c r="P256" s="205"/>
      <c r="Q256" s="119"/>
      <c r="R256" s="52"/>
      <c r="S256" s="123"/>
      <c r="T256" s="123"/>
      <c r="U256" s="123"/>
      <c r="V256" s="123"/>
      <c r="W256" s="124"/>
      <c r="X256" s="52"/>
      <c r="Y256" s="52"/>
    </row>
    <row r="257" spans="1:25" ht="33.75" customHeight="1" thickTop="1" thickBot="1">
      <c r="A257" s="215"/>
      <c r="B257" s="216" t="s">
        <v>56</v>
      </c>
      <c r="C257" s="196" t="s">
        <v>615</v>
      </c>
      <c r="D257" s="877" t="s">
        <v>616</v>
      </c>
      <c r="E257" s="866"/>
      <c r="F257" s="78" t="s">
        <v>598</v>
      </c>
      <c r="G257" s="99">
        <v>69</v>
      </c>
      <c r="H257" s="100">
        <v>69</v>
      </c>
      <c r="I257" s="100">
        <v>69</v>
      </c>
      <c r="J257" s="100">
        <v>69</v>
      </c>
      <c r="K257" s="100">
        <v>69</v>
      </c>
      <c r="L257" s="99">
        <v>69</v>
      </c>
      <c r="M257" s="93" t="s">
        <v>32</v>
      </c>
      <c r="N257" s="101"/>
      <c r="O257" s="203">
        <f t="shared" si="15"/>
        <v>0</v>
      </c>
      <c r="P257" s="209"/>
      <c r="Q257" s="124"/>
      <c r="R257" s="52"/>
      <c r="S257" s="123"/>
      <c r="T257" s="123"/>
      <c r="U257" s="123"/>
      <c r="V257" s="123"/>
      <c r="W257" s="124"/>
      <c r="X257" s="52"/>
      <c r="Y257" s="52"/>
    </row>
    <row r="258" spans="1:25" ht="66" customHeight="1" thickTop="1" thickBot="1">
      <c r="A258" s="52"/>
      <c r="B258" s="90" t="s">
        <v>617</v>
      </c>
      <c r="C258" s="195" t="s">
        <v>618</v>
      </c>
      <c r="D258" s="361" t="s">
        <v>619</v>
      </c>
      <c r="E258" s="383" t="s">
        <v>620</v>
      </c>
      <c r="F258" s="142" t="s">
        <v>598</v>
      </c>
      <c r="G258" s="91">
        <v>34</v>
      </c>
      <c r="H258" s="148">
        <v>16</v>
      </c>
      <c r="I258" s="148">
        <v>16</v>
      </c>
      <c r="J258" s="148">
        <v>17</v>
      </c>
      <c r="K258" s="148">
        <v>16</v>
      </c>
      <c r="L258" s="91">
        <f>SUM(H258:K258)</f>
        <v>65</v>
      </c>
      <c r="M258" s="93" t="s">
        <v>32</v>
      </c>
      <c r="N258" s="94"/>
      <c r="O258" s="203">
        <f t="shared" si="15"/>
        <v>0</v>
      </c>
      <c r="P258" s="205"/>
      <c r="Q258" s="119"/>
      <c r="R258" s="52"/>
      <c r="S258" s="56"/>
      <c r="T258" s="56"/>
      <c r="U258" s="56"/>
      <c r="V258" s="56"/>
      <c r="W258" s="56"/>
      <c r="X258" s="52"/>
      <c r="Y258" s="52"/>
    </row>
    <row r="259" spans="1:25" ht="57" customHeight="1" thickTop="1" thickBot="1">
      <c r="A259" s="106"/>
      <c r="B259" s="107" t="s">
        <v>33</v>
      </c>
      <c r="C259" s="196" t="s">
        <v>621</v>
      </c>
      <c r="D259" s="878" t="s">
        <v>622</v>
      </c>
      <c r="E259" s="866"/>
      <c r="F259" s="78" t="s">
        <v>598</v>
      </c>
      <c r="G259" s="108">
        <v>34</v>
      </c>
      <c r="H259" s="66">
        <v>12</v>
      </c>
      <c r="I259" s="66">
        <v>12</v>
      </c>
      <c r="J259" s="66">
        <v>12</v>
      </c>
      <c r="K259" s="66">
        <v>12</v>
      </c>
      <c r="L259" s="91">
        <f>SUM(H259:K259)</f>
        <v>48</v>
      </c>
      <c r="M259" s="93" t="s">
        <v>32</v>
      </c>
      <c r="N259" s="109"/>
      <c r="O259" s="203">
        <f t="shared" si="15"/>
        <v>0</v>
      </c>
      <c r="P259" s="205"/>
      <c r="Q259" s="124"/>
      <c r="R259" s="52"/>
      <c r="S259" s="124"/>
      <c r="T259" s="123"/>
      <c r="U259" s="123"/>
      <c r="V259" s="123"/>
      <c r="W259" s="144"/>
      <c r="X259" s="52"/>
      <c r="Y259" s="52"/>
    </row>
    <row r="260" spans="1:25" ht="45.75" customHeight="1" thickTop="1" thickBot="1">
      <c r="A260" s="106"/>
      <c r="B260" s="107" t="s">
        <v>36</v>
      </c>
      <c r="C260" s="196" t="s">
        <v>623</v>
      </c>
      <c r="D260" s="878" t="s">
        <v>624</v>
      </c>
      <c r="E260" s="866"/>
      <c r="F260" s="78" t="s">
        <v>598</v>
      </c>
      <c r="G260" s="108">
        <v>4</v>
      </c>
      <c r="H260" s="66">
        <v>4</v>
      </c>
      <c r="I260" s="66">
        <v>4</v>
      </c>
      <c r="J260" s="66">
        <v>4</v>
      </c>
      <c r="K260" s="66">
        <v>4</v>
      </c>
      <c r="L260" s="91">
        <v>4</v>
      </c>
      <c r="M260" s="93" t="s">
        <v>32</v>
      </c>
      <c r="N260" s="109"/>
      <c r="O260" s="203">
        <f t="shared" si="15"/>
        <v>0</v>
      </c>
      <c r="P260" s="205"/>
      <c r="Q260" s="124"/>
      <c r="R260" s="52"/>
      <c r="S260" s="124"/>
      <c r="T260" s="123"/>
      <c r="U260" s="123"/>
      <c r="V260" s="123"/>
      <c r="W260" s="144"/>
      <c r="X260" s="52"/>
      <c r="Y260" s="52"/>
    </row>
    <row r="261" spans="1:25" ht="46.5" customHeight="1" thickTop="1" thickBot="1">
      <c r="A261" s="106"/>
      <c r="B261" s="107" t="s">
        <v>50</v>
      </c>
      <c r="C261" s="196" t="s">
        <v>625</v>
      </c>
      <c r="D261" s="878" t="s">
        <v>626</v>
      </c>
      <c r="E261" s="866"/>
      <c r="F261" s="78" t="s">
        <v>598</v>
      </c>
      <c r="G261" s="108">
        <v>1</v>
      </c>
      <c r="H261" s="66">
        <v>0</v>
      </c>
      <c r="I261" s="66">
        <v>0</v>
      </c>
      <c r="J261" s="66">
        <v>1</v>
      </c>
      <c r="K261" s="66">
        <v>0</v>
      </c>
      <c r="L261" s="108">
        <v>1</v>
      </c>
      <c r="M261" s="93" t="s">
        <v>32</v>
      </c>
      <c r="N261" s="109"/>
      <c r="O261" s="203">
        <f t="shared" si="15"/>
        <v>0</v>
      </c>
      <c r="P261" s="205"/>
      <c r="Q261" s="124"/>
      <c r="R261" s="52"/>
      <c r="S261" s="124"/>
      <c r="T261" s="123"/>
      <c r="U261" s="123"/>
      <c r="V261" s="123"/>
      <c r="W261" s="144"/>
      <c r="X261" s="52"/>
      <c r="Y261" s="52"/>
    </row>
    <row r="262" spans="1:25" ht="66" customHeight="1" thickTop="1" thickBot="1">
      <c r="A262" s="215"/>
      <c r="B262" s="90" t="s">
        <v>627</v>
      </c>
      <c r="C262" s="195" t="s">
        <v>628</v>
      </c>
      <c r="D262" s="361" t="s">
        <v>629</v>
      </c>
      <c r="E262" s="187" t="s">
        <v>630</v>
      </c>
      <c r="F262" s="142" t="s">
        <v>598</v>
      </c>
      <c r="G262" s="91">
        <v>1</v>
      </c>
      <c r="H262" s="148">
        <v>15</v>
      </c>
      <c r="I262" s="148">
        <v>16</v>
      </c>
      <c r="J262" s="148">
        <v>15</v>
      </c>
      <c r="K262" s="148">
        <v>13</v>
      </c>
      <c r="L262" s="91">
        <f>SUM(H262:K262)</f>
        <v>59</v>
      </c>
      <c r="M262" s="93" t="s">
        <v>32</v>
      </c>
      <c r="N262" s="94"/>
      <c r="O262" s="203">
        <f t="shared" si="15"/>
        <v>0</v>
      </c>
      <c r="P262" s="205"/>
      <c r="Q262" s="119"/>
      <c r="R262" s="52"/>
      <c r="S262" s="56"/>
      <c r="T262" s="56"/>
      <c r="U262" s="56"/>
      <c r="V262" s="56"/>
      <c r="W262" s="56"/>
      <c r="X262" s="52"/>
      <c r="Y262" s="52"/>
    </row>
    <row r="263" spans="1:25" ht="42.75" customHeight="1" thickTop="1" thickBot="1">
      <c r="A263" s="106"/>
      <c r="B263" s="107" t="s">
        <v>33</v>
      </c>
      <c r="C263" s="196" t="s">
        <v>631</v>
      </c>
      <c r="D263" s="865" t="s">
        <v>632</v>
      </c>
      <c r="E263" s="866"/>
      <c r="F263" s="78" t="s">
        <v>598</v>
      </c>
      <c r="G263" s="108">
        <v>0</v>
      </c>
      <c r="H263" s="66">
        <v>12</v>
      </c>
      <c r="I263" s="66">
        <v>12</v>
      </c>
      <c r="J263" s="66">
        <v>12</v>
      </c>
      <c r="K263" s="66">
        <v>12</v>
      </c>
      <c r="L263" s="91">
        <f>SUM(H263:K263)</f>
        <v>48</v>
      </c>
      <c r="M263" s="93" t="s">
        <v>32</v>
      </c>
      <c r="N263" s="109"/>
      <c r="O263" s="203">
        <f t="shared" si="15"/>
        <v>0</v>
      </c>
      <c r="P263" s="205"/>
      <c r="Q263" s="124"/>
      <c r="R263" s="52"/>
      <c r="S263" s="124"/>
      <c r="T263" s="123"/>
      <c r="U263" s="123"/>
      <c r="V263" s="123"/>
      <c r="W263" s="144"/>
      <c r="X263" s="52"/>
      <c r="Y263" s="52"/>
    </row>
    <row r="264" spans="1:25" ht="39.75" customHeight="1" thickTop="1" thickBot="1">
      <c r="A264" s="106"/>
      <c r="B264" s="107" t="s">
        <v>36</v>
      </c>
      <c r="C264" s="196" t="s">
        <v>633</v>
      </c>
      <c r="D264" s="865" t="s">
        <v>634</v>
      </c>
      <c r="E264" s="866"/>
      <c r="F264" s="78" t="s">
        <v>598</v>
      </c>
      <c r="G264" s="108">
        <v>1</v>
      </c>
      <c r="H264" s="66">
        <v>0</v>
      </c>
      <c r="I264" s="66">
        <v>1</v>
      </c>
      <c r="J264" s="66">
        <v>0</v>
      </c>
      <c r="K264" s="66">
        <v>0</v>
      </c>
      <c r="L264" s="108">
        <v>1</v>
      </c>
      <c r="M264" s="93" t="s">
        <v>32</v>
      </c>
      <c r="N264" s="109"/>
      <c r="O264" s="203">
        <f t="shared" si="15"/>
        <v>0</v>
      </c>
      <c r="P264" s="205"/>
      <c r="Q264" s="124"/>
      <c r="R264" s="52"/>
      <c r="S264" s="124"/>
      <c r="T264" s="123"/>
      <c r="U264" s="123"/>
      <c r="V264" s="123"/>
      <c r="W264" s="144"/>
      <c r="X264" s="52"/>
      <c r="Y264" s="52"/>
    </row>
    <row r="265" spans="1:25" ht="37.5" customHeight="1" thickTop="1" thickBot="1">
      <c r="A265" s="106"/>
      <c r="B265" s="107" t="s">
        <v>53</v>
      </c>
      <c r="C265" s="196" t="s">
        <v>635</v>
      </c>
      <c r="D265" s="865" t="s">
        <v>636</v>
      </c>
      <c r="E265" s="866"/>
      <c r="F265" s="78" t="s">
        <v>598</v>
      </c>
      <c r="G265" s="108">
        <v>1</v>
      </c>
      <c r="H265" s="66">
        <v>1</v>
      </c>
      <c r="I265" s="66">
        <v>1</v>
      </c>
      <c r="J265" s="66">
        <v>1</v>
      </c>
      <c r="K265" s="66">
        <v>1</v>
      </c>
      <c r="L265" s="108">
        <f>SUM(H265:K265)</f>
        <v>4</v>
      </c>
      <c r="M265" s="93" t="s">
        <v>32</v>
      </c>
      <c r="N265" s="109"/>
      <c r="O265" s="203">
        <f t="shared" si="15"/>
        <v>0</v>
      </c>
      <c r="P265" s="205"/>
      <c r="Q265" s="124"/>
      <c r="R265" s="52"/>
      <c r="S265" s="124"/>
      <c r="T265" s="123"/>
      <c r="U265" s="123"/>
      <c r="V265" s="123"/>
      <c r="W265" s="144"/>
      <c r="X265" s="52"/>
      <c r="Y265" s="52"/>
    </row>
    <row r="266" spans="1:25" ht="53.25" customHeight="1" thickTop="1" thickBot="1">
      <c r="A266" s="215"/>
      <c r="B266" s="98" t="s">
        <v>50</v>
      </c>
      <c r="C266" s="196" t="s">
        <v>637</v>
      </c>
      <c r="D266" s="879" t="s">
        <v>638</v>
      </c>
      <c r="E266" s="866"/>
      <c r="F266" s="78" t="s">
        <v>598</v>
      </c>
      <c r="G266" s="99">
        <v>1</v>
      </c>
      <c r="H266" s="100">
        <v>2</v>
      </c>
      <c r="I266" s="100">
        <v>2</v>
      </c>
      <c r="J266" s="100">
        <v>2</v>
      </c>
      <c r="K266" s="100">
        <v>0</v>
      </c>
      <c r="L266" s="99">
        <f>SUM(H266:K266)</f>
        <v>6</v>
      </c>
      <c r="M266" s="93" t="s">
        <v>32</v>
      </c>
      <c r="N266" s="101"/>
      <c r="O266" s="203">
        <f t="shared" si="15"/>
        <v>0</v>
      </c>
      <c r="P266" s="209"/>
      <c r="Q266" s="124"/>
      <c r="R266" s="52"/>
      <c r="S266" s="123"/>
      <c r="T266" s="123"/>
      <c r="U266" s="123"/>
      <c r="V266" s="123"/>
      <c r="W266" s="124"/>
      <c r="X266" s="52"/>
      <c r="Y266" s="52"/>
    </row>
    <row r="267" spans="1:25" ht="99.75" customHeight="1" thickTop="1" thickBot="1">
      <c r="A267" s="244"/>
      <c r="B267" s="72" t="s">
        <v>639</v>
      </c>
      <c r="C267" s="195" t="s">
        <v>640</v>
      </c>
      <c r="D267" s="868" t="s">
        <v>641</v>
      </c>
      <c r="E267" s="862"/>
      <c r="F267" s="74" t="s">
        <v>642</v>
      </c>
      <c r="G267" s="72"/>
      <c r="H267" s="74"/>
      <c r="I267" s="74"/>
      <c r="J267" s="74"/>
      <c r="K267" s="74"/>
      <c r="L267" s="74"/>
      <c r="M267" s="75"/>
      <c r="N267" s="75"/>
      <c r="O267" s="203"/>
      <c r="P267" s="206"/>
      <c r="Q267" s="69"/>
      <c r="R267" s="69"/>
      <c r="S267" s="69"/>
      <c r="T267" s="69"/>
      <c r="U267" s="69"/>
      <c r="V267" s="69"/>
      <c r="W267" s="69"/>
      <c r="X267" s="76"/>
      <c r="Y267" s="52"/>
    </row>
    <row r="268" spans="1:25" ht="93" customHeight="1" thickTop="1" thickBot="1">
      <c r="A268" s="52"/>
      <c r="B268" s="77" t="s">
        <v>643</v>
      </c>
      <c r="C268" s="195" t="s">
        <v>644</v>
      </c>
      <c r="D268" s="871" t="s">
        <v>645</v>
      </c>
      <c r="E268" s="862"/>
      <c r="F268" s="78" t="s">
        <v>642</v>
      </c>
      <c r="G268" s="79"/>
      <c r="H268" s="80"/>
      <c r="I268" s="80"/>
      <c r="J268" s="80"/>
      <c r="K268" s="80"/>
      <c r="L268" s="79"/>
      <c r="M268" s="80"/>
      <c r="N268" s="81"/>
      <c r="O268" s="203"/>
      <c r="P268" s="205"/>
      <c r="Q268" s="69"/>
      <c r="R268" s="52"/>
      <c r="S268" s="83"/>
      <c r="T268" s="83"/>
      <c r="U268" s="83"/>
      <c r="V268" s="83"/>
      <c r="W268" s="83"/>
      <c r="X268" s="52"/>
      <c r="Y268" s="52"/>
    </row>
    <row r="269" spans="1:25" ht="72.75" customHeight="1" thickTop="1" thickBot="1">
      <c r="A269" s="52"/>
      <c r="B269" s="84" t="s">
        <v>646</v>
      </c>
      <c r="C269" s="195" t="s">
        <v>647</v>
      </c>
      <c r="D269" s="869" t="s">
        <v>648</v>
      </c>
      <c r="E269" s="866"/>
      <c r="F269" s="85" t="s">
        <v>493</v>
      </c>
      <c r="G269" s="86"/>
      <c r="H269" s="87"/>
      <c r="I269" s="87"/>
      <c r="J269" s="87"/>
      <c r="K269" s="87"/>
      <c r="L269" s="86"/>
      <c r="M269" s="87"/>
      <c r="N269" s="88"/>
      <c r="O269" s="203"/>
      <c r="P269" s="205"/>
      <c r="Q269" s="69"/>
      <c r="R269" s="52"/>
      <c r="S269" s="56"/>
      <c r="T269" s="56"/>
      <c r="U269" s="56"/>
      <c r="V269" s="56"/>
      <c r="W269" s="56"/>
      <c r="X269" s="52"/>
      <c r="Y269" s="52"/>
    </row>
    <row r="270" spans="1:25" ht="62.25" customHeight="1" thickTop="1" thickBot="1">
      <c r="A270" s="52"/>
      <c r="B270" s="853" t="s">
        <v>649</v>
      </c>
      <c r="C270" s="195" t="s">
        <v>650</v>
      </c>
      <c r="D270" s="850" t="s">
        <v>651</v>
      </c>
      <c r="E270" s="367" t="s">
        <v>916</v>
      </c>
      <c r="F270" s="85" t="s">
        <v>493</v>
      </c>
      <c r="G270" s="217">
        <v>0</v>
      </c>
      <c r="H270" s="304">
        <v>0.05</v>
      </c>
      <c r="I270" s="314">
        <v>0.6</v>
      </c>
      <c r="J270" s="314">
        <v>0.8</v>
      </c>
      <c r="K270" s="314"/>
      <c r="L270" s="219">
        <f>K270</f>
        <v>0</v>
      </c>
      <c r="M270" s="354" t="s">
        <v>45</v>
      </c>
      <c r="N270" s="220"/>
      <c r="O270" s="241" t="e">
        <f t="shared" ref="O270:O313" si="16">+N270/L270</f>
        <v>#DIV/0!</v>
      </c>
      <c r="P270" s="214" t="s">
        <v>905</v>
      </c>
      <c r="Q270" s="119"/>
      <c r="R270" s="52"/>
      <c r="S270" s="56"/>
      <c r="T270" s="56"/>
      <c r="U270" s="56"/>
      <c r="V270" s="56"/>
      <c r="W270" s="56"/>
      <c r="X270" s="52"/>
      <c r="Y270" s="52"/>
    </row>
    <row r="271" spans="1:25" ht="39.75" customHeight="1" thickTop="1" thickBot="1">
      <c r="A271" s="52"/>
      <c r="B271" s="854"/>
      <c r="C271" s="195" t="s">
        <v>652</v>
      </c>
      <c r="D271" s="852"/>
      <c r="E271" s="368" t="s">
        <v>653</v>
      </c>
      <c r="F271" s="85" t="s">
        <v>493</v>
      </c>
      <c r="G271" s="355">
        <v>8.0882352941176475E-2</v>
      </c>
      <c r="H271" s="356">
        <v>0.11764705882352941</v>
      </c>
      <c r="I271" s="356">
        <v>0.125</v>
      </c>
      <c r="J271" s="356">
        <v>0.13970588235294118</v>
      </c>
      <c r="K271" s="356">
        <v>0.15441176470588236</v>
      </c>
      <c r="L271" s="357">
        <f>+K271</f>
        <v>0.15441176470588236</v>
      </c>
      <c r="M271" s="354" t="s">
        <v>45</v>
      </c>
      <c r="N271" s="220"/>
      <c r="O271" s="241">
        <f t="shared" si="16"/>
        <v>0</v>
      </c>
      <c r="P271" s="205"/>
      <c r="Q271" s="119"/>
      <c r="R271" s="52"/>
      <c r="S271" s="56"/>
      <c r="T271" s="56"/>
      <c r="U271" s="56"/>
      <c r="V271" s="56"/>
      <c r="W271" s="56"/>
      <c r="X271" s="52"/>
      <c r="Y271" s="52"/>
    </row>
    <row r="272" spans="1:25" ht="77.25" customHeight="1" thickTop="1" thickBot="1">
      <c r="A272" s="52"/>
      <c r="B272" s="855"/>
      <c r="C272" s="195" t="s">
        <v>654</v>
      </c>
      <c r="D272" s="851"/>
      <c r="E272" s="369" t="s">
        <v>915</v>
      </c>
      <c r="F272" s="85" t="s">
        <v>493</v>
      </c>
      <c r="G272" s="355">
        <v>0</v>
      </c>
      <c r="H272" s="356">
        <v>0.02</v>
      </c>
      <c r="I272" s="356">
        <v>1</v>
      </c>
      <c r="J272" s="356">
        <v>1</v>
      </c>
      <c r="K272" s="356">
        <v>1</v>
      </c>
      <c r="L272" s="219">
        <f>+K272</f>
        <v>1</v>
      </c>
      <c r="M272" s="354" t="s">
        <v>45</v>
      </c>
      <c r="N272" s="220"/>
      <c r="O272" s="241">
        <f t="shared" si="16"/>
        <v>0</v>
      </c>
      <c r="P272" s="214" t="s">
        <v>904</v>
      </c>
      <c r="Q272" s="119"/>
      <c r="R272" s="52"/>
      <c r="S272" s="56"/>
      <c r="T272" s="56"/>
      <c r="U272" s="56"/>
      <c r="V272" s="56"/>
      <c r="W272" s="56"/>
      <c r="X272" s="52"/>
      <c r="Y272" s="52"/>
    </row>
    <row r="273" spans="1:25" ht="41.25" customHeight="1" thickTop="1" thickBot="1">
      <c r="A273" s="52"/>
      <c r="B273" s="216" t="s">
        <v>924</v>
      </c>
      <c r="C273" s="221" t="s">
        <v>922</v>
      </c>
      <c r="D273" s="863" t="s">
        <v>923</v>
      </c>
      <c r="E273" s="864"/>
      <c r="F273" s="78" t="s">
        <v>493</v>
      </c>
      <c r="G273" s="217">
        <v>0</v>
      </c>
      <c r="H273" s="305">
        <v>0</v>
      </c>
      <c r="I273" s="305">
        <v>1</v>
      </c>
      <c r="J273" s="305"/>
      <c r="K273" s="305"/>
      <c r="L273" s="311">
        <f>+I273</f>
        <v>1</v>
      </c>
      <c r="M273" s="93" t="s">
        <v>32</v>
      </c>
      <c r="N273" s="220"/>
      <c r="O273" s="241">
        <f>+N273/L273</f>
        <v>0</v>
      </c>
      <c r="P273" s="225"/>
      <c r="Q273" s="119"/>
      <c r="R273" s="52"/>
      <c r="S273" s="56"/>
      <c r="T273" s="56"/>
      <c r="U273" s="56"/>
      <c r="V273" s="56"/>
      <c r="W273" s="56"/>
      <c r="X273" s="52"/>
      <c r="Y273" s="52"/>
    </row>
    <row r="274" spans="1:25" s="231" customFormat="1" ht="34.5" customHeight="1" thickTop="1" thickBot="1">
      <c r="A274" s="215"/>
      <c r="B274" s="216" t="s">
        <v>36</v>
      </c>
      <c r="C274" s="221" t="s">
        <v>655</v>
      </c>
      <c r="D274" s="863" t="s">
        <v>656</v>
      </c>
      <c r="E274" s="864"/>
      <c r="F274" s="78" t="s">
        <v>493</v>
      </c>
      <c r="G274" s="217">
        <v>0</v>
      </c>
      <c r="H274" s="305">
        <v>0</v>
      </c>
      <c r="I274" s="305">
        <v>1</v>
      </c>
      <c r="J274" s="305">
        <v>2</v>
      </c>
      <c r="K274" s="305">
        <v>2</v>
      </c>
      <c r="L274" s="217">
        <v>5</v>
      </c>
      <c r="M274" s="93" t="s">
        <v>32</v>
      </c>
      <c r="N274" s="220"/>
      <c r="O274" s="241">
        <f t="shared" si="16"/>
        <v>0</v>
      </c>
      <c r="P274" s="225"/>
      <c r="Q274" s="226"/>
      <c r="R274" s="215"/>
      <c r="S274" s="228"/>
      <c r="T274" s="228"/>
      <c r="U274" s="228"/>
      <c r="V274" s="228"/>
      <c r="W274" s="229"/>
      <c r="X274" s="215"/>
      <c r="Y274" s="230"/>
    </row>
    <row r="275" spans="1:25" ht="38.25" customHeight="1" thickTop="1" thickBot="1">
      <c r="A275" s="215"/>
      <c r="B275" s="216" t="s">
        <v>99</v>
      </c>
      <c r="C275" s="221" t="s">
        <v>657</v>
      </c>
      <c r="D275" s="863" t="s">
        <v>658</v>
      </c>
      <c r="E275" s="864"/>
      <c r="F275" s="78" t="s">
        <v>493</v>
      </c>
      <c r="G275" s="217">
        <v>0</v>
      </c>
      <c r="H275" s="218">
        <v>1</v>
      </c>
      <c r="I275" s="218">
        <v>0</v>
      </c>
      <c r="J275" s="218">
        <v>0</v>
      </c>
      <c r="K275" s="218">
        <v>0</v>
      </c>
      <c r="L275" s="219">
        <f>H275</f>
        <v>1</v>
      </c>
      <c r="M275" s="93" t="s">
        <v>45</v>
      </c>
      <c r="N275" s="220"/>
      <c r="O275" s="241">
        <f t="shared" si="16"/>
        <v>0</v>
      </c>
      <c r="P275" s="205"/>
      <c r="Q275" s="124"/>
      <c r="R275" s="52"/>
      <c r="S275" s="124"/>
      <c r="T275" s="123"/>
      <c r="U275" s="123"/>
      <c r="V275" s="123"/>
      <c r="W275" s="144"/>
      <c r="X275" s="52"/>
      <c r="Y275" s="52"/>
    </row>
    <row r="276" spans="1:25" ht="40.5" customHeight="1" thickTop="1" thickBot="1">
      <c r="A276" s="215"/>
      <c r="B276" s="216" t="s">
        <v>62</v>
      </c>
      <c r="C276" s="221" t="s">
        <v>660</v>
      </c>
      <c r="D276" s="863" t="s">
        <v>661</v>
      </c>
      <c r="E276" s="864"/>
      <c r="F276" s="78" t="s">
        <v>493</v>
      </c>
      <c r="G276" s="217">
        <v>0</v>
      </c>
      <c r="H276" s="222">
        <v>1</v>
      </c>
      <c r="I276" s="222">
        <v>2</v>
      </c>
      <c r="J276" s="222">
        <v>0</v>
      </c>
      <c r="K276" s="222">
        <v>0</v>
      </c>
      <c r="L276" s="217">
        <f>SUM(H276:K276)</f>
        <v>3</v>
      </c>
      <c r="M276" s="93" t="s">
        <v>32</v>
      </c>
      <c r="N276" s="220"/>
      <c r="O276" s="241">
        <f t="shared" si="16"/>
        <v>0</v>
      </c>
      <c r="P276" s="205"/>
      <c r="Q276" s="124"/>
      <c r="R276" s="52"/>
      <c r="S276" s="124"/>
      <c r="T276" s="123"/>
      <c r="U276" s="123"/>
      <c r="V276" s="123"/>
      <c r="W276" s="144"/>
      <c r="X276" s="52"/>
      <c r="Y276" s="52"/>
    </row>
    <row r="277" spans="1:25" s="231" customFormat="1" ht="55.5" customHeight="1" thickTop="1" thickBot="1">
      <c r="A277" s="215"/>
      <c r="B277" s="216" t="s">
        <v>33</v>
      </c>
      <c r="C277" s="221" t="s">
        <v>662</v>
      </c>
      <c r="D277" s="863" t="s">
        <v>663</v>
      </c>
      <c r="E277" s="864"/>
      <c r="F277" s="78" t="s">
        <v>493</v>
      </c>
      <c r="G277" s="217">
        <v>0</v>
      </c>
      <c r="H277" s="218">
        <v>0.25</v>
      </c>
      <c r="I277" s="305">
        <v>136</v>
      </c>
      <c r="J277" s="306">
        <v>60</v>
      </c>
      <c r="K277" s="306">
        <v>60</v>
      </c>
      <c r="L277" s="217">
        <f>SUM(H277:K277)</f>
        <v>256.25</v>
      </c>
      <c r="M277" s="93" t="s">
        <v>32</v>
      </c>
      <c r="N277" s="220"/>
      <c r="O277" s="241">
        <f t="shared" si="16"/>
        <v>0</v>
      </c>
      <c r="P277" s="225"/>
      <c r="Q277" s="226"/>
      <c r="R277" s="215"/>
      <c r="S277" s="228"/>
      <c r="T277" s="228"/>
      <c r="U277" s="228"/>
      <c r="V277" s="228"/>
      <c r="W277" s="229"/>
      <c r="X277" s="215"/>
      <c r="Y277" s="230"/>
    </row>
    <row r="278" spans="1:25" s="231" customFormat="1" ht="34.5" customHeight="1" thickTop="1" thickBot="1">
      <c r="A278" s="215"/>
      <c r="B278" s="216" t="s">
        <v>33</v>
      </c>
      <c r="C278" s="221" t="s">
        <v>664</v>
      </c>
      <c r="D278" s="863" t="s">
        <v>665</v>
      </c>
      <c r="E278" s="864"/>
      <c r="F278" s="78" t="s">
        <v>493</v>
      </c>
      <c r="G278" s="222">
        <v>11</v>
      </c>
      <c r="H278" s="222">
        <v>5</v>
      </c>
      <c r="I278" s="222">
        <v>6</v>
      </c>
      <c r="J278" s="222">
        <v>8</v>
      </c>
      <c r="K278" s="222">
        <v>10</v>
      </c>
      <c r="L278" s="222">
        <f>+K278+G278</f>
        <v>21</v>
      </c>
      <c r="M278" s="93" t="s">
        <v>32</v>
      </c>
      <c r="N278" s="220"/>
      <c r="O278" s="241">
        <f t="shared" si="16"/>
        <v>0</v>
      </c>
      <c r="P278" s="225"/>
      <c r="Q278" s="226"/>
      <c r="R278" s="215"/>
      <c r="S278" s="228"/>
      <c r="T278" s="228"/>
      <c r="U278" s="228"/>
      <c r="V278" s="228"/>
      <c r="W278" s="229"/>
      <c r="X278" s="215"/>
      <c r="Y278" s="230"/>
    </row>
    <row r="279" spans="1:25" ht="35.25" customHeight="1" thickTop="1" thickBot="1">
      <c r="A279" s="215"/>
      <c r="B279" s="216" t="s">
        <v>53</v>
      </c>
      <c r="C279" s="221" t="s">
        <v>666</v>
      </c>
      <c r="D279" s="863" t="s">
        <v>667</v>
      </c>
      <c r="E279" s="864"/>
      <c r="F279" s="78" t="s">
        <v>493</v>
      </c>
      <c r="G279" s="217">
        <v>0</v>
      </c>
      <c r="H279" s="218">
        <v>1</v>
      </c>
      <c r="I279" s="218">
        <v>0</v>
      </c>
      <c r="J279" s="218">
        <v>0</v>
      </c>
      <c r="K279" s="218">
        <v>0</v>
      </c>
      <c r="L279" s="219">
        <f>H279</f>
        <v>1</v>
      </c>
      <c r="M279" s="93" t="s">
        <v>45</v>
      </c>
      <c r="N279" s="220"/>
      <c r="O279" s="241">
        <f t="shared" si="16"/>
        <v>0</v>
      </c>
      <c r="P279" s="205"/>
      <c r="Q279" s="124"/>
      <c r="R279" s="52"/>
      <c r="S279" s="124"/>
      <c r="T279" s="123"/>
      <c r="U279" s="123"/>
      <c r="V279" s="123"/>
      <c r="W279" s="144"/>
      <c r="X279" s="52"/>
      <c r="Y279" s="52"/>
    </row>
    <row r="280" spans="1:25" ht="31.5" customHeight="1" thickTop="1" thickBot="1">
      <c r="A280" s="215"/>
      <c r="B280" s="216" t="s">
        <v>59</v>
      </c>
      <c r="C280" s="221" t="s">
        <v>668</v>
      </c>
      <c r="D280" s="863" t="s">
        <v>669</v>
      </c>
      <c r="E280" s="864"/>
      <c r="F280" s="78" t="s">
        <v>493</v>
      </c>
      <c r="G280" s="217">
        <v>0</v>
      </c>
      <c r="H280" s="222">
        <v>1</v>
      </c>
      <c r="I280" s="222">
        <v>0</v>
      </c>
      <c r="J280" s="222">
        <v>0</v>
      </c>
      <c r="K280" s="222">
        <v>0</v>
      </c>
      <c r="L280" s="217">
        <f>SUM(H280:K280)</f>
        <v>1</v>
      </c>
      <c r="M280" s="93" t="s">
        <v>32</v>
      </c>
      <c r="N280" s="220"/>
      <c r="O280" s="241">
        <f t="shared" si="16"/>
        <v>0</v>
      </c>
      <c r="P280" s="205"/>
      <c r="Q280" s="124"/>
      <c r="R280" s="52"/>
      <c r="S280" s="124"/>
      <c r="T280" s="123"/>
      <c r="U280" s="123"/>
      <c r="V280" s="123"/>
      <c r="W280" s="144"/>
      <c r="X280" s="52"/>
      <c r="Y280" s="52"/>
    </row>
    <row r="281" spans="1:25" ht="56.25" customHeight="1" thickTop="1" thickBot="1">
      <c r="A281" s="215"/>
      <c r="B281" s="216" t="s">
        <v>62</v>
      </c>
      <c r="C281" s="221" t="s">
        <v>670</v>
      </c>
      <c r="D281" s="863" t="s">
        <v>671</v>
      </c>
      <c r="E281" s="864"/>
      <c r="F281" s="78" t="s">
        <v>493</v>
      </c>
      <c r="G281" s="217">
        <v>0</v>
      </c>
      <c r="H281" s="218">
        <v>1</v>
      </c>
      <c r="I281" s="218">
        <v>0</v>
      </c>
      <c r="J281" s="218">
        <v>0</v>
      </c>
      <c r="K281" s="218">
        <v>0</v>
      </c>
      <c r="L281" s="219">
        <f>H281</f>
        <v>1</v>
      </c>
      <c r="M281" s="93" t="s">
        <v>45</v>
      </c>
      <c r="N281" s="220"/>
      <c r="O281" s="241">
        <f t="shared" si="16"/>
        <v>0</v>
      </c>
      <c r="P281" s="205"/>
      <c r="Q281" s="124"/>
      <c r="R281" s="52"/>
      <c r="S281" s="124"/>
      <c r="T281" s="123"/>
      <c r="U281" s="123"/>
      <c r="V281" s="123"/>
      <c r="W281" s="144"/>
      <c r="X281" s="52"/>
      <c r="Y281" s="52"/>
    </row>
    <row r="282" spans="1:25" ht="56.25" customHeight="1" thickTop="1" thickBot="1">
      <c r="A282" s="215"/>
      <c r="B282" s="216" t="s">
        <v>65</v>
      </c>
      <c r="C282" s="221" t="s">
        <v>672</v>
      </c>
      <c r="D282" s="863" t="s">
        <v>673</v>
      </c>
      <c r="E282" s="864"/>
      <c r="F282" s="78" t="s">
        <v>493</v>
      </c>
      <c r="G282" s="108">
        <v>0</v>
      </c>
      <c r="H282" s="122">
        <v>0</v>
      </c>
      <c r="I282" s="122">
        <v>0.05</v>
      </c>
      <c r="J282" s="122">
        <v>0.05</v>
      </c>
      <c r="K282" s="122">
        <v>0.05</v>
      </c>
      <c r="L282" s="219">
        <f>SUBTOTAL(9,H282:K282)</f>
        <v>0.15000000000000002</v>
      </c>
      <c r="M282" s="93" t="s">
        <v>45</v>
      </c>
      <c r="N282" s="220"/>
      <c r="O282" s="241">
        <f t="shared" si="16"/>
        <v>0</v>
      </c>
      <c r="P282" s="208"/>
      <c r="Q282" s="113"/>
      <c r="R282" s="106"/>
      <c r="S282" s="113"/>
      <c r="T282" s="111"/>
      <c r="U282" s="111"/>
      <c r="V282" s="111"/>
      <c r="W282" s="177"/>
      <c r="X282" s="106"/>
      <c r="Y282" s="52"/>
    </row>
    <row r="283" spans="1:25" ht="31.5" customHeight="1" thickTop="1" thickBot="1">
      <c r="A283" s="215"/>
      <c r="B283" s="216" t="s">
        <v>66</v>
      </c>
      <c r="C283" s="221" t="s">
        <v>674</v>
      </c>
      <c r="D283" s="863" t="s">
        <v>675</v>
      </c>
      <c r="E283" s="864"/>
      <c r="F283" s="78" t="s">
        <v>493</v>
      </c>
      <c r="G283" s="217">
        <v>0</v>
      </c>
      <c r="H283" s="222">
        <v>1</v>
      </c>
      <c r="I283" s="222">
        <v>0</v>
      </c>
      <c r="J283" s="222">
        <v>0</v>
      </c>
      <c r="K283" s="222">
        <v>0</v>
      </c>
      <c r="L283" s="217">
        <f>SUM(H283:K283)</f>
        <v>1</v>
      </c>
      <c r="M283" s="93" t="s">
        <v>32</v>
      </c>
      <c r="N283" s="220"/>
      <c r="O283" s="241">
        <f t="shared" si="16"/>
        <v>0</v>
      </c>
      <c r="P283" s="205"/>
      <c r="Q283" s="124"/>
      <c r="R283" s="52"/>
      <c r="S283" s="124"/>
      <c r="T283" s="123"/>
      <c r="U283" s="123"/>
      <c r="V283" s="123"/>
      <c r="W283" s="144"/>
      <c r="X283" s="52"/>
      <c r="Y283" s="52"/>
    </row>
    <row r="284" spans="1:25" ht="37.5" customHeight="1" thickTop="1" thickBot="1">
      <c r="A284" s="215"/>
      <c r="B284" s="216" t="s">
        <v>72</v>
      </c>
      <c r="C284" s="221" t="s">
        <v>676</v>
      </c>
      <c r="D284" s="863" t="s">
        <v>677</v>
      </c>
      <c r="E284" s="864"/>
      <c r="F284" s="78" t="s">
        <v>493</v>
      </c>
      <c r="G284" s="108">
        <v>0</v>
      </c>
      <c r="H284" s="122">
        <v>0.5</v>
      </c>
      <c r="I284" s="122">
        <v>0.5</v>
      </c>
      <c r="J284" s="122">
        <v>0</v>
      </c>
      <c r="K284" s="122">
        <v>0</v>
      </c>
      <c r="L284" s="121">
        <v>1</v>
      </c>
      <c r="M284" s="93" t="s">
        <v>45</v>
      </c>
      <c r="N284" s="220"/>
      <c r="O284" s="241">
        <f t="shared" si="16"/>
        <v>0</v>
      </c>
      <c r="P284" s="210"/>
      <c r="Q284" s="52"/>
      <c r="R284" s="52"/>
      <c r="S284" s="52"/>
      <c r="T284" s="52"/>
      <c r="U284" s="52"/>
      <c r="V284" s="52"/>
      <c r="W284" s="52"/>
      <c r="X284" s="52"/>
      <c r="Y284" s="52"/>
    </row>
    <row r="285" spans="1:25" ht="42.75" customHeight="1" thickTop="1" thickBot="1">
      <c r="A285" s="215"/>
      <c r="B285" s="216" t="s">
        <v>78</v>
      </c>
      <c r="C285" s="221" t="s">
        <v>678</v>
      </c>
      <c r="D285" s="863" t="s">
        <v>679</v>
      </c>
      <c r="E285" s="864"/>
      <c r="F285" s="78" t="s">
        <v>493</v>
      </c>
      <c r="G285" s="108">
        <v>0</v>
      </c>
      <c r="H285" s="122">
        <v>1</v>
      </c>
      <c r="I285" s="122">
        <v>1</v>
      </c>
      <c r="J285" s="122">
        <v>1</v>
      </c>
      <c r="K285" s="122">
        <v>1</v>
      </c>
      <c r="L285" s="121">
        <f>K285</f>
        <v>1</v>
      </c>
      <c r="M285" s="93" t="s">
        <v>45</v>
      </c>
      <c r="N285" s="220"/>
      <c r="O285" s="241">
        <f t="shared" si="16"/>
        <v>0</v>
      </c>
      <c r="P285" s="205"/>
      <c r="Q285" s="124"/>
      <c r="R285" s="52"/>
      <c r="S285" s="124"/>
      <c r="T285" s="123"/>
      <c r="U285" s="123"/>
      <c r="V285" s="123"/>
      <c r="W285" s="144"/>
      <c r="X285" s="52"/>
      <c r="Y285" s="52"/>
    </row>
    <row r="286" spans="1:25" ht="27" customHeight="1" thickTop="1" thickBot="1">
      <c r="A286" s="215"/>
      <c r="B286" s="216" t="s">
        <v>82</v>
      </c>
      <c r="C286" s="221" t="s">
        <v>680</v>
      </c>
      <c r="D286" s="863" t="s">
        <v>681</v>
      </c>
      <c r="E286" s="864"/>
      <c r="F286" s="78" t="s">
        <v>493</v>
      </c>
      <c r="G286" s="108">
        <v>0</v>
      </c>
      <c r="H286" s="122">
        <v>0</v>
      </c>
      <c r="I286" s="122">
        <v>0.2</v>
      </c>
      <c r="J286" s="122">
        <v>0.4</v>
      </c>
      <c r="K286" s="122">
        <v>0.6</v>
      </c>
      <c r="L286" s="121">
        <f>K286</f>
        <v>0.6</v>
      </c>
      <c r="M286" s="93" t="s">
        <v>45</v>
      </c>
      <c r="N286" s="220"/>
      <c r="O286" s="241">
        <f t="shared" si="16"/>
        <v>0</v>
      </c>
      <c r="P286" s="205"/>
      <c r="Q286" s="124"/>
      <c r="R286" s="52"/>
      <c r="S286" s="124"/>
      <c r="T286" s="123"/>
      <c r="U286" s="123"/>
      <c r="V286" s="123"/>
      <c r="W286" s="144"/>
      <c r="X286" s="52"/>
      <c r="Y286" s="52"/>
    </row>
    <row r="287" spans="1:25" ht="27.75" customHeight="1" thickTop="1" thickBot="1">
      <c r="A287" s="215"/>
      <c r="B287" s="216" t="s">
        <v>75</v>
      </c>
      <c r="C287" s="221" t="s">
        <v>683</v>
      </c>
      <c r="D287" s="863" t="s">
        <v>684</v>
      </c>
      <c r="E287" s="864"/>
      <c r="F287" s="78" t="s">
        <v>460</v>
      </c>
      <c r="G287" s="108">
        <v>0</v>
      </c>
      <c r="H287" s="122">
        <v>0.3</v>
      </c>
      <c r="I287" s="122">
        <v>0.3</v>
      </c>
      <c r="J287" s="122">
        <v>0.4</v>
      </c>
      <c r="K287" s="122">
        <v>0</v>
      </c>
      <c r="L287" s="121">
        <f>SUM(H287:K287)</f>
        <v>1</v>
      </c>
      <c r="M287" s="93" t="s">
        <v>45</v>
      </c>
      <c r="N287" s="109"/>
      <c r="O287" s="241">
        <f t="shared" si="16"/>
        <v>0</v>
      </c>
      <c r="P287" s="205"/>
      <c r="Q287" s="124"/>
      <c r="R287" s="52"/>
      <c r="S287" s="124"/>
      <c r="T287" s="123"/>
      <c r="U287" s="123"/>
      <c r="V287" s="123"/>
      <c r="W287" s="144"/>
      <c r="X287" s="52"/>
      <c r="Y287" s="52"/>
    </row>
    <row r="288" spans="1:25" ht="66" customHeight="1" thickTop="1" thickBot="1">
      <c r="A288" s="52"/>
      <c r="B288" s="90" t="s">
        <v>686</v>
      </c>
      <c r="C288" s="195" t="s">
        <v>687</v>
      </c>
      <c r="D288" s="361" t="s">
        <v>688</v>
      </c>
      <c r="E288" s="187" t="s">
        <v>689</v>
      </c>
      <c r="F288" s="142" t="s">
        <v>690</v>
      </c>
      <c r="G288" s="219">
        <v>0</v>
      </c>
      <c r="H288" s="218">
        <v>0.25</v>
      </c>
      <c r="I288" s="218">
        <v>0.5</v>
      </c>
      <c r="J288" s="218">
        <v>0.75</v>
      </c>
      <c r="K288" s="218">
        <v>1</v>
      </c>
      <c r="L288" s="219">
        <f>K288</f>
        <v>1</v>
      </c>
      <c r="M288" s="93" t="s">
        <v>45</v>
      </c>
      <c r="N288" s="220"/>
      <c r="O288" s="241">
        <f t="shared" si="16"/>
        <v>0</v>
      </c>
      <c r="P288" s="205"/>
      <c r="Q288" s="119"/>
      <c r="R288" s="52"/>
      <c r="S288" s="56"/>
      <c r="T288" s="56"/>
      <c r="U288" s="56"/>
      <c r="V288" s="56"/>
      <c r="W288" s="56"/>
      <c r="X288" s="52"/>
      <c r="Y288" s="52"/>
    </row>
    <row r="289" spans="1:25" ht="39" customHeight="1" thickTop="1" thickBot="1">
      <c r="A289" s="106"/>
      <c r="B289" s="107" t="s">
        <v>33</v>
      </c>
      <c r="C289" s="196" t="s">
        <v>691</v>
      </c>
      <c r="D289" s="865" t="s">
        <v>692</v>
      </c>
      <c r="E289" s="866"/>
      <c r="F289" s="78" t="s">
        <v>690</v>
      </c>
      <c r="G289" s="121">
        <v>1</v>
      </c>
      <c r="H289" s="122">
        <v>1</v>
      </c>
      <c r="I289" s="122">
        <v>1</v>
      </c>
      <c r="J289" s="122">
        <v>1</v>
      </c>
      <c r="K289" s="122">
        <v>1</v>
      </c>
      <c r="L289" s="121">
        <f>K289</f>
        <v>1</v>
      </c>
      <c r="M289" s="93" t="s">
        <v>45</v>
      </c>
      <c r="N289" s="220"/>
      <c r="O289" s="241">
        <f t="shared" si="16"/>
        <v>0</v>
      </c>
      <c r="P289" s="205"/>
      <c r="Q289" s="119"/>
      <c r="R289" s="52"/>
      <c r="S289" s="123"/>
      <c r="T289" s="123"/>
      <c r="U289" s="123"/>
      <c r="V289" s="123"/>
      <c r="W289" s="124"/>
      <c r="X289" s="52"/>
      <c r="Y289" s="52"/>
    </row>
    <row r="290" spans="1:25" ht="42.75" customHeight="1" thickTop="1" thickBot="1">
      <c r="A290" s="106"/>
      <c r="B290" s="107" t="s">
        <v>36</v>
      </c>
      <c r="C290" s="196" t="s">
        <v>693</v>
      </c>
      <c r="D290" s="865" t="s">
        <v>694</v>
      </c>
      <c r="E290" s="866"/>
      <c r="F290" s="78" t="s">
        <v>690</v>
      </c>
      <c r="G290" s="108">
        <v>12</v>
      </c>
      <c r="H290" s="66">
        <v>12</v>
      </c>
      <c r="I290" s="66">
        <v>12</v>
      </c>
      <c r="J290" s="66">
        <v>12</v>
      </c>
      <c r="K290" s="66">
        <v>12</v>
      </c>
      <c r="L290" s="108">
        <f>K290</f>
        <v>12</v>
      </c>
      <c r="M290" s="93" t="s">
        <v>32</v>
      </c>
      <c r="N290" s="220"/>
      <c r="O290" s="241">
        <f t="shared" si="16"/>
        <v>0</v>
      </c>
      <c r="P290" s="205"/>
      <c r="Q290" s="119"/>
      <c r="R290" s="52"/>
      <c r="S290" s="123"/>
      <c r="T290" s="123"/>
      <c r="U290" s="123"/>
      <c r="V290" s="123"/>
      <c r="W290" s="124"/>
      <c r="X290" s="52"/>
      <c r="Y290" s="52"/>
    </row>
    <row r="291" spans="1:25" ht="51" customHeight="1" thickTop="1" thickBot="1">
      <c r="A291" s="106"/>
      <c r="B291" s="107" t="s">
        <v>50</v>
      </c>
      <c r="C291" s="196" t="s">
        <v>695</v>
      </c>
      <c r="D291" s="865" t="s">
        <v>696</v>
      </c>
      <c r="E291" s="866"/>
      <c r="F291" s="78" t="s">
        <v>690</v>
      </c>
      <c r="G291" s="108">
        <v>0</v>
      </c>
      <c r="H291" s="66">
        <v>3</v>
      </c>
      <c r="I291" s="66">
        <v>3</v>
      </c>
      <c r="J291" s="66">
        <v>3</v>
      </c>
      <c r="K291" s="66">
        <v>3</v>
      </c>
      <c r="L291" s="108">
        <f>K291</f>
        <v>3</v>
      </c>
      <c r="M291" s="93" t="s">
        <v>32</v>
      </c>
      <c r="N291" s="220"/>
      <c r="O291" s="241">
        <f t="shared" si="16"/>
        <v>0</v>
      </c>
      <c r="P291" s="209"/>
      <c r="Q291" s="124"/>
      <c r="R291" s="52"/>
      <c r="S291" s="123"/>
      <c r="T291" s="123"/>
      <c r="U291" s="123"/>
      <c r="V291" s="123"/>
      <c r="W291" s="124"/>
      <c r="X291" s="52"/>
      <c r="Y291" s="52"/>
    </row>
    <row r="292" spans="1:25" ht="37.5" customHeight="1" thickTop="1" thickBot="1">
      <c r="A292" s="106"/>
      <c r="B292" s="107" t="s">
        <v>53</v>
      </c>
      <c r="C292" s="196" t="s">
        <v>697</v>
      </c>
      <c r="D292" s="865" t="s">
        <v>698</v>
      </c>
      <c r="E292" s="866"/>
      <c r="F292" s="78" t="s">
        <v>690</v>
      </c>
      <c r="G292" s="108">
        <v>0</v>
      </c>
      <c r="H292" s="66">
        <v>2</v>
      </c>
      <c r="I292" s="66">
        <v>3</v>
      </c>
      <c r="J292" s="66">
        <v>3</v>
      </c>
      <c r="K292" s="66">
        <v>3</v>
      </c>
      <c r="L292" s="108">
        <f>SUM(H292:K292)</f>
        <v>11</v>
      </c>
      <c r="M292" s="93" t="s">
        <v>32</v>
      </c>
      <c r="N292" s="220"/>
      <c r="O292" s="241">
        <f t="shared" si="16"/>
        <v>0</v>
      </c>
      <c r="P292" s="205"/>
      <c r="Q292" s="119"/>
      <c r="R292" s="52"/>
      <c r="S292" s="123"/>
      <c r="T292" s="123"/>
      <c r="U292" s="123"/>
      <c r="V292" s="123"/>
      <c r="W292" s="124"/>
      <c r="X292" s="52"/>
      <c r="Y292" s="52"/>
    </row>
    <row r="293" spans="1:25" ht="31.5" customHeight="1" thickTop="1" thickBot="1">
      <c r="A293" s="106"/>
      <c r="B293" s="107" t="s">
        <v>56</v>
      </c>
      <c r="C293" s="196" t="s">
        <v>699</v>
      </c>
      <c r="D293" s="865" t="s">
        <v>700</v>
      </c>
      <c r="E293" s="866"/>
      <c r="F293" s="78" t="s">
        <v>690</v>
      </c>
      <c r="G293" s="108">
        <v>1</v>
      </c>
      <c r="H293" s="66">
        <v>1</v>
      </c>
      <c r="I293" s="66">
        <v>1</v>
      </c>
      <c r="J293" s="66">
        <v>1</v>
      </c>
      <c r="K293" s="66">
        <v>1</v>
      </c>
      <c r="L293" s="108">
        <v>1</v>
      </c>
      <c r="M293" s="93" t="s">
        <v>32</v>
      </c>
      <c r="N293" s="220"/>
      <c r="O293" s="241">
        <f t="shared" si="16"/>
        <v>0</v>
      </c>
      <c r="P293" s="205"/>
      <c r="Q293" s="124"/>
      <c r="R293" s="52"/>
      <c r="S293" s="124"/>
      <c r="T293" s="123"/>
      <c r="U293" s="123"/>
      <c r="V293" s="123"/>
      <c r="W293" s="144"/>
      <c r="X293" s="52"/>
      <c r="Y293" s="52"/>
    </row>
    <row r="294" spans="1:25" ht="45" customHeight="1" thickTop="1" thickBot="1">
      <c r="A294" s="106"/>
      <c r="B294" s="107" t="s">
        <v>59</v>
      </c>
      <c r="C294" s="196" t="s">
        <v>701</v>
      </c>
      <c r="D294" s="865" t="s">
        <v>702</v>
      </c>
      <c r="E294" s="866"/>
      <c r="F294" s="78" t="s">
        <v>690</v>
      </c>
      <c r="G294" s="108">
        <v>0</v>
      </c>
      <c r="H294" s="66">
        <v>4</v>
      </c>
      <c r="I294" s="66">
        <v>4</v>
      </c>
      <c r="J294" s="66">
        <v>4</v>
      </c>
      <c r="K294" s="66">
        <v>4</v>
      </c>
      <c r="L294" s="108">
        <f>K294</f>
        <v>4</v>
      </c>
      <c r="M294" s="93" t="s">
        <v>32</v>
      </c>
      <c r="N294" s="220"/>
      <c r="O294" s="241">
        <f t="shared" si="16"/>
        <v>0</v>
      </c>
      <c r="P294" s="205"/>
      <c r="Q294" s="124"/>
      <c r="R294" s="52"/>
      <c r="S294" s="124"/>
      <c r="T294" s="123"/>
      <c r="U294" s="123"/>
      <c r="V294" s="123"/>
      <c r="W294" s="144"/>
      <c r="X294" s="52"/>
      <c r="Y294" s="52"/>
    </row>
    <row r="295" spans="1:25" ht="33" customHeight="1" thickTop="1" thickBot="1">
      <c r="A295" s="106"/>
      <c r="B295" s="107" t="s">
        <v>65</v>
      </c>
      <c r="C295" s="196" t="s">
        <v>703</v>
      </c>
      <c r="D295" s="865" t="s">
        <v>704</v>
      </c>
      <c r="E295" s="866"/>
      <c r="F295" s="78" t="s">
        <v>690</v>
      </c>
      <c r="G295" s="108">
        <v>1</v>
      </c>
      <c r="H295" s="66">
        <v>1</v>
      </c>
      <c r="I295" s="66">
        <v>1</v>
      </c>
      <c r="J295" s="66">
        <v>1</v>
      </c>
      <c r="K295" s="66">
        <v>1</v>
      </c>
      <c r="L295" s="108">
        <f t="shared" ref="L295:L300" si="17">SUM(H295:K295)</f>
        <v>4</v>
      </c>
      <c r="M295" s="93" t="s">
        <v>32</v>
      </c>
      <c r="N295" s="220"/>
      <c r="O295" s="241">
        <f t="shared" si="16"/>
        <v>0</v>
      </c>
      <c r="P295" s="205"/>
      <c r="Q295" s="124"/>
      <c r="R295" s="52"/>
      <c r="S295" s="124"/>
      <c r="T295" s="123"/>
      <c r="U295" s="123"/>
      <c r="V295" s="123"/>
      <c r="W295" s="144"/>
      <c r="X295" s="52"/>
      <c r="Y295" s="52"/>
    </row>
    <row r="296" spans="1:25" ht="36" customHeight="1" thickTop="1" thickBot="1">
      <c r="A296" s="106"/>
      <c r="B296" s="107" t="s">
        <v>99</v>
      </c>
      <c r="C296" s="196" t="s">
        <v>705</v>
      </c>
      <c r="D296" s="865" t="s">
        <v>706</v>
      </c>
      <c r="E296" s="866"/>
      <c r="F296" s="78" t="s">
        <v>690</v>
      </c>
      <c r="G296" s="108">
        <v>1</v>
      </c>
      <c r="H296" s="66">
        <v>1</v>
      </c>
      <c r="I296" s="66">
        <v>1</v>
      </c>
      <c r="J296" s="66">
        <v>1</v>
      </c>
      <c r="K296" s="66">
        <v>1</v>
      </c>
      <c r="L296" s="108">
        <f t="shared" si="17"/>
        <v>4</v>
      </c>
      <c r="M296" s="93" t="s">
        <v>32</v>
      </c>
      <c r="N296" s="220"/>
      <c r="O296" s="241">
        <f t="shared" si="16"/>
        <v>0</v>
      </c>
      <c r="P296" s="205"/>
      <c r="Q296" s="124"/>
      <c r="R296" s="52"/>
      <c r="S296" s="124"/>
      <c r="T296" s="123"/>
      <c r="U296" s="123"/>
      <c r="V296" s="123"/>
      <c r="W296" s="144"/>
      <c r="X296" s="52"/>
      <c r="Y296" s="52"/>
    </row>
    <row r="297" spans="1:25" ht="36.75" customHeight="1" thickTop="1" thickBot="1">
      <c r="A297" s="106"/>
      <c r="B297" s="107" t="s">
        <v>66</v>
      </c>
      <c r="C297" s="196" t="s">
        <v>707</v>
      </c>
      <c r="D297" s="865" t="s">
        <v>708</v>
      </c>
      <c r="E297" s="866"/>
      <c r="F297" s="78" t="s">
        <v>690</v>
      </c>
      <c r="G297" s="108">
        <v>0</v>
      </c>
      <c r="H297" s="122">
        <v>0.5</v>
      </c>
      <c r="I297" s="122">
        <v>0.5</v>
      </c>
      <c r="J297" s="66">
        <v>0</v>
      </c>
      <c r="K297" s="66">
        <v>0</v>
      </c>
      <c r="L297" s="121">
        <f t="shared" si="17"/>
        <v>1</v>
      </c>
      <c r="M297" s="93" t="s">
        <v>45</v>
      </c>
      <c r="N297" s="220"/>
      <c r="O297" s="241">
        <f t="shared" si="16"/>
        <v>0</v>
      </c>
      <c r="P297" s="205"/>
      <c r="Q297" s="124"/>
      <c r="R297" s="52"/>
      <c r="S297" s="124"/>
      <c r="T297" s="123"/>
      <c r="U297" s="123"/>
      <c r="V297" s="123"/>
      <c r="W297" s="144"/>
      <c r="X297" s="52"/>
      <c r="Y297" s="52"/>
    </row>
    <row r="298" spans="1:25" ht="34.5" customHeight="1" thickTop="1" thickBot="1">
      <c r="A298" s="106"/>
      <c r="B298" s="107" t="s">
        <v>69</v>
      </c>
      <c r="C298" s="196" t="s">
        <v>709</v>
      </c>
      <c r="D298" s="865" t="s">
        <v>710</v>
      </c>
      <c r="E298" s="866"/>
      <c r="F298" s="78" t="s">
        <v>690</v>
      </c>
      <c r="G298" s="108">
        <v>0</v>
      </c>
      <c r="H298" s="66">
        <v>4</v>
      </c>
      <c r="I298" s="66">
        <v>4</v>
      </c>
      <c r="J298" s="66">
        <v>4</v>
      </c>
      <c r="K298" s="66">
        <v>4</v>
      </c>
      <c r="L298" s="108">
        <f t="shared" si="17"/>
        <v>16</v>
      </c>
      <c r="M298" s="93" t="s">
        <v>32</v>
      </c>
      <c r="N298" s="220"/>
      <c r="O298" s="241">
        <f t="shared" si="16"/>
        <v>0</v>
      </c>
      <c r="P298" s="205"/>
      <c r="Q298" s="124"/>
      <c r="R298" s="52"/>
      <c r="S298" s="124"/>
      <c r="T298" s="123"/>
      <c r="U298" s="123"/>
      <c r="V298" s="123"/>
      <c r="W298" s="144"/>
      <c r="X298" s="52"/>
      <c r="Y298" s="52"/>
    </row>
    <row r="299" spans="1:25" ht="33.75" customHeight="1" thickTop="1" thickBot="1">
      <c r="A299" s="106"/>
      <c r="B299" s="107" t="s">
        <v>72</v>
      </c>
      <c r="C299" s="196" t="s">
        <v>711</v>
      </c>
      <c r="D299" s="865" t="s">
        <v>712</v>
      </c>
      <c r="E299" s="866"/>
      <c r="F299" s="78" t="s">
        <v>690</v>
      </c>
      <c r="G299" s="108">
        <v>0</v>
      </c>
      <c r="H299" s="66">
        <v>1</v>
      </c>
      <c r="I299" s="66">
        <v>0</v>
      </c>
      <c r="J299" s="66">
        <v>0</v>
      </c>
      <c r="K299" s="66">
        <v>0</v>
      </c>
      <c r="L299" s="108">
        <f t="shared" si="17"/>
        <v>1</v>
      </c>
      <c r="M299" s="93" t="s">
        <v>32</v>
      </c>
      <c r="N299" s="220"/>
      <c r="O299" s="241">
        <f t="shared" si="16"/>
        <v>0</v>
      </c>
      <c r="P299" s="205"/>
      <c r="Q299" s="124"/>
      <c r="R299" s="52"/>
      <c r="S299" s="124"/>
      <c r="T299" s="123"/>
      <c r="U299" s="123"/>
      <c r="V299" s="123"/>
      <c r="W299" s="144"/>
      <c r="X299" s="52"/>
      <c r="Y299" s="52"/>
    </row>
    <row r="300" spans="1:25" ht="40.5" customHeight="1" thickTop="1" thickBot="1">
      <c r="A300" s="215"/>
      <c r="B300" s="216" t="s">
        <v>75</v>
      </c>
      <c r="C300" s="221" t="s">
        <v>713</v>
      </c>
      <c r="D300" s="863" t="s">
        <v>714</v>
      </c>
      <c r="E300" s="864"/>
      <c r="F300" s="78" t="s">
        <v>690</v>
      </c>
      <c r="G300" s="217">
        <v>0</v>
      </c>
      <c r="H300" s="218">
        <v>1</v>
      </c>
      <c r="I300" s="218">
        <v>0</v>
      </c>
      <c r="J300" s="218">
        <v>0</v>
      </c>
      <c r="K300" s="218">
        <v>0</v>
      </c>
      <c r="L300" s="219">
        <f t="shared" si="17"/>
        <v>1</v>
      </c>
      <c r="M300" s="93" t="s">
        <v>45</v>
      </c>
      <c r="N300" s="220"/>
      <c r="O300" s="241">
        <f t="shared" si="16"/>
        <v>0</v>
      </c>
      <c r="P300" s="205"/>
      <c r="Q300" s="124"/>
      <c r="R300" s="52"/>
      <c r="S300" s="124"/>
      <c r="T300" s="123"/>
      <c r="U300" s="123"/>
      <c r="V300" s="123"/>
      <c r="W300" s="144"/>
      <c r="X300" s="52"/>
      <c r="Y300" s="52"/>
    </row>
    <row r="301" spans="1:25" ht="45" customHeight="1" thickTop="1" thickBot="1">
      <c r="A301" s="215"/>
      <c r="B301" s="216" t="s">
        <v>78</v>
      </c>
      <c r="C301" s="221" t="s">
        <v>715</v>
      </c>
      <c r="D301" s="863" t="s">
        <v>716</v>
      </c>
      <c r="E301" s="864"/>
      <c r="F301" s="78" t="s">
        <v>690</v>
      </c>
      <c r="G301" s="217">
        <v>0</v>
      </c>
      <c r="H301" s="218">
        <v>1</v>
      </c>
      <c r="I301" s="218">
        <v>0</v>
      </c>
      <c r="J301" s="218">
        <v>0</v>
      </c>
      <c r="K301" s="218">
        <v>0</v>
      </c>
      <c r="L301" s="219">
        <f>SUBTOTAL(9,H301:K301)</f>
        <v>1</v>
      </c>
      <c r="M301" s="93" t="s">
        <v>45</v>
      </c>
      <c r="N301" s="220"/>
      <c r="O301" s="241">
        <f t="shared" si="16"/>
        <v>0</v>
      </c>
      <c r="P301" s="205"/>
      <c r="Q301" s="124"/>
      <c r="R301" s="52"/>
      <c r="S301" s="124"/>
      <c r="T301" s="123"/>
      <c r="U301" s="123"/>
      <c r="V301" s="123"/>
      <c r="W301" s="144"/>
      <c r="X301" s="52"/>
      <c r="Y301" s="52"/>
    </row>
    <row r="302" spans="1:25" ht="59.25" customHeight="1" thickTop="1" thickBot="1">
      <c r="A302" s="215"/>
      <c r="B302" s="216" t="s">
        <v>82</v>
      </c>
      <c r="C302" s="221" t="s">
        <v>717</v>
      </c>
      <c r="D302" s="863" t="s">
        <v>718</v>
      </c>
      <c r="E302" s="864"/>
      <c r="F302" s="78" t="s">
        <v>690</v>
      </c>
      <c r="G302" s="217">
        <v>0</v>
      </c>
      <c r="H302" s="218">
        <v>1</v>
      </c>
      <c r="I302" s="218">
        <v>0</v>
      </c>
      <c r="J302" s="218">
        <v>0</v>
      </c>
      <c r="K302" s="218">
        <v>0</v>
      </c>
      <c r="L302" s="219">
        <f>H302</f>
        <v>1</v>
      </c>
      <c r="M302" s="93" t="s">
        <v>45</v>
      </c>
      <c r="N302" s="220"/>
      <c r="O302" s="241">
        <f t="shared" si="16"/>
        <v>0</v>
      </c>
      <c r="P302" s="205"/>
      <c r="Q302" s="124"/>
      <c r="R302" s="52"/>
      <c r="S302" s="124"/>
      <c r="T302" s="123"/>
      <c r="U302" s="123"/>
      <c r="V302" s="123"/>
      <c r="W302" s="144"/>
      <c r="X302" s="52"/>
      <c r="Y302" s="52"/>
    </row>
    <row r="303" spans="1:25" ht="56.25" customHeight="1" thickTop="1" thickBot="1">
      <c r="A303" s="215"/>
      <c r="B303" s="216" t="s">
        <v>334</v>
      </c>
      <c r="C303" s="221" t="s">
        <v>719</v>
      </c>
      <c r="D303" s="863" t="s">
        <v>720</v>
      </c>
      <c r="E303" s="864"/>
      <c r="F303" s="78" t="s">
        <v>337</v>
      </c>
      <c r="G303" s="218">
        <v>1</v>
      </c>
      <c r="H303" s="218">
        <v>1</v>
      </c>
      <c r="I303" s="218">
        <v>1</v>
      </c>
      <c r="J303" s="218">
        <v>1</v>
      </c>
      <c r="K303" s="218">
        <v>1</v>
      </c>
      <c r="L303" s="218">
        <v>1</v>
      </c>
      <c r="M303" s="93" t="s">
        <v>45</v>
      </c>
      <c r="N303" s="220"/>
      <c r="O303" s="241">
        <f t="shared" si="16"/>
        <v>0</v>
      </c>
      <c r="P303" s="205"/>
      <c r="Q303" s="124"/>
      <c r="R303" s="52"/>
      <c r="S303" s="124"/>
      <c r="T303" s="123"/>
      <c r="U303" s="123"/>
      <c r="V303" s="123"/>
      <c r="W303" s="144"/>
      <c r="X303" s="52"/>
      <c r="Y303" s="52"/>
    </row>
    <row r="304" spans="1:25" ht="62.25" customHeight="1" thickTop="1" thickBot="1">
      <c r="A304" s="52"/>
      <c r="B304" s="853" t="s">
        <v>721</v>
      </c>
      <c r="C304" s="195" t="s">
        <v>722</v>
      </c>
      <c r="D304" s="853" t="s">
        <v>723</v>
      </c>
      <c r="E304" s="370" t="s">
        <v>724</v>
      </c>
      <c r="F304" s="85" t="s">
        <v>493</v>
      </c>
      <c r="G304" s="219">
        <v>0</v>
      </c>
      <c r="H304" s="218">
        <v>0.5</v>
      </c>
      <c r="I304" s="218">
        <v>1</v>
      </c>
      <c r="J304" s="218">
        <v>0</v>
      </c>
      <c r="K304" s="218">
        <v>0</v>
      </c>
      <c r="L304" s="219">
        <f>I304</f>
        <v>1</v>
      </c>
      <c r="M304" s="93" t="s">
        <v>45</v>
      </c>
      <c r="N304" s="220"/>
      <c r="O304" s="241">
        <f t="shared" si="16"/>
        <v>0</v>
      </c>
      <c r="P304" s="205"/>
      <c r="Q304" s="119"/>
      <c r="R304" s="52"/>
      <c r="S304" s="56"/>
      <c r="T304" s="56"/>
      <c r="U304" s="56"/>
      <c r="V304" s="56"/>
      <c r="W304" s="56"/>
      <c r="X304" s="52"/>
      <c r="Y304" s="52"/>
    </row>
    <row r="305" spans="1:25" ht="50.25" customHeight="1" thickTop="1" thickBot="1">
      <c r="A305" s="52"/>
      <c r="B305" s="855"/>
      <c r="C305" s="195" t="s">
        <v>725</v>
      </c>
      <c r="D305" s="855"/>
      <c r="E305" s="365" t="s">
        <v>917</v>
      </c>
      <c r="F305" s="85" t="s">
        <v>493</v>
      </c>
      <c r="G305" s="217">
        <v>0</v>
      </c>
      <c r="H305" s="314">
        <v>1</v>
      </c>
      <c r="I305" s="314">
        <v>1</v>
      </c>
      <c r="J305" s="314">
        <v>1</v>
      </c>
      <c r="K305" s="314">
        <v>1</v>
      </c>
      <c r="L305" s="303">
        <f>SUM(H305:K305)</f>
        <v>4</v>
      </c>
      <c r="M305" s="93" t="s">
        <v>45</v>
      </c>
      <c r="N305" s="220"/>
      <c r="O305" s="241">
        <f t="shared" si="16"/>
        <v>0</v>
      </c>
      <c r="P305" s="214" t="s">
        <v>906</v>
      </c>
      <c r="Q305" s="119"/>
      <c r="R305" s="52"/>
      <c r="S305" s="56"/>
      <c r="T305" s="56"/>
      <c r="U305" s="56"/>
      <c r="V305" s="56"/>
      <c r="W305" s="56"/>
      <c r="X305" s="52"/>
      <c r="Y305" s="52"/>
    </row>
    <row r="306" spans="1:25" ht="38.25" customHeight="1" thickTop="1" thickBot="1">
      <c r="A306" s="215"/>
      <c r="B306" s="216" t="s">
        <v>36</v>
      </c>
      <c r="C306" s="221" t="s">
        <v>727</v>
      </c>
      <c r="D306" s="880" t="s">
        <v>728</v>
      </c>
      <c r="E306" s="881"/>
      <c r="F306" s="78" t="s">
        <v>493</v>
      </c>
      <c r="G306" s="108">
        <v>0</v>
      </c>
      <c r="H306" s="122">
        <v>0.5</v>
      </c>
      <c r="I306" s="122">
        <v>1</v>
      </c>
      <c r="J306" s="122">
        <v>0</v>
      </c>
      <c r="K306" s="122">
        <v>0</v>
      </c>
      <c r="L306" s="121">
        <f>I306</f>
        <v>1</v>
      </c>
      <c r="M306" s="93" t="s">
        <v>45</v>
      </c>
      <c r="N306" s="220"/>
      <c r="O306" s="241">
        <f t="shared" si="16"/>
        <v>0</v>
      </c>
      <c r="P306" s="205"/>
      <c r="Q306" s="119"/>
      <c r="R306" s="52"/>
      <c r="S306" s="123"/>
      <c r="T306" s="123"/>
      <c r="U306" s="123"/>
      <c r="V306" s="123"/>
      <c r="W306" s="124"/>
      <c r="X306" s="52"/>
      <c r="Y306" s="52"/>
    </row>
    <row r="307" spans="1:25" ht="63" customHeight="1" thickTop="1" thickBot="1">
      <c r="A307" s="215"/>
      <c r="B307" s="216" t="s">
        <v>99</v>
      </c>
      <c r="C307" s="221" t="s">
        <v>729</v>
      </c>
      <c r="D307" s="880" t="s">
        <v>730</v>
      </c>
      <c r="E307" s="881"/>
      <c r="F307" s="78" t="s">
        <v>493</v>
      </c>
      <c r="G307" s="217">
        <v>0</v>
      </c>
      <c r="H307" s="222">
        <v>1</v>
      </c>
      <c r="I307" s="222">
        <v>0</v>
      </c>
      <c r="J307" s="222">
        <v>0</v>
      </c>
      <c r="K307" s="222">
        <v>0</v>
      </c>
      <c r="L307" s="217">
        <f>SUM(H307:K307)</f>
        <v>1</v>
      </c>
      <c r="M307" s="93" t="s">
        <v>32</v>
      </c>
      <c r="N307" s="220"/>
      <c r="O307" s="241">
        <f t="shared" si="16"/>
        <v>0</v>
      </c>
      <c r="P307" s="208"/>
      <c r="Q307" s="110"/>
      <c r="R307" s="106"/>
      <c r="S307" s="111"/>
      <c r="T307" s="111"/>
      <c r="U307" s="111"/>
      <c r="V307" s="111"/>
      <c r="W307" s="113"/>
      <c r="X307" s="106"/>
      <c r="Y307" s="52"/>
    </row>
    <row r="308" spans="1:25" ht="36.75" customHeight="1" thickTop="1" thickBot="1">
      <c r="A308" s="215"/>
      <c r="B308" s="216" t="s">
        <v>66</v>
      </c>
      <c r="C308" s="221" t="s">
        <v>731</v>
      </c>
      <c r="D308" s="880" t="s">
        <v>732</v>
      </c>
      <c r="E308" s="881"/>
      <c r="F308" s="78" t="s">
        <v>493</v>
      </c>
      <c r="G308" s="217">
        <v>0</v>
      </c>
      <c r="H308" s="222">
        <v>1</v>
      </c>
      <c r="I308" s="222">
        <v>0</v>
      </c>
      <c r="J308" s="222">
        <v>0</v>
      </c>
      <c r="K308" s="222">
        <v>0</v>
      </c>
      <c r="L308" s="217">
        <v>1</v>
      </c>
      <c r="M308" s="93" t="s">
        <v>32</v>
      </c>
      <c r="N308" s="220"/>
      <c r="O308" s="241">
        <f t="shared" si="16"/>
        <v>0</v>
      </c>
      <c r="P308" s="205"/>
      <c r="Q308" s="124"/>
      <c r="R308" s="52"/>
      <c r="S308" s="124"/>
      <c r="T308" s="123"/>
      <c r="U308" s="123"/>
      <c r="V308" s="123"/>
      <c r="W308" s="144"/>
      <c r="X308" s="52"/>
      <c r="Y308" s="52"/>
    </row>
    <row r="309" spans="1:25" ht="34.5" customHeight="1" thickTop="1" thickBot="1">
      <c r="A309" s="215"/>
      <c r="B309" s="216" t="s">
        <v>53</v>
      </c>
      <c r="C309" s="221" t="s">
        <v>733</v>
      </c>
      <c r="D309" s="880" t="s">
        <v>734</v>
      </c>
      <c r="E309" s="881"/>
      <c r="F309" s="78" t="s">
        <v>493</v>
      </c>
      <c r="G309" s="217">
        <v>0</v>
      </c>
      <c r="H309" s="218">
        <v>1</v>
      </c>
      <c r="I309" s="218">
        <v>0</v>
      </c>
      <c r="J309" s="218">
        <v>0</v>
      </c>
      <c r="K309" s="218">
        <v>0</v>
      </c>
      <c r="L309" s="219">
        <f>H309</f>
        <v>1</v>
      </c>
      <c r="M309" s="93" t="s">
        <v>45</v>
      </c>
      <c r="N309" s="220"/>
      <c r="O309" s="241">
        <f t="shared" si="16"/>
        <v>0</v>
      </c>
      <c r="P309" s="205"/>
      <c r="Q309" s="124"/>
      <c r="R309" s="52"/>
      <c r="S309" s="124"/>
      <c r="T309" s="123"/>
      <c r="U309" s="123"/>
      <c r="V309" s="123"/>
      <c r="W309" s="144"/>
      <c r="X309" s="52"/>
      <c r="Y309" s="52"/>
    </row>
    <row r="310" spans="1:25" ht="31.5" customHeight="1" thickTop="1" thickBot="1">
      <c r="A310" s="215"/>
      <c r="B310" s="216" t="s">
        <v>59</v>
      </c>
      <c r="C310" s="221" t="s">
        <v>735</v>
      </c>
      <c r="D310" s="880" t="s">
        <v>736</v>
      </c>
      <c r="E310" s="881"/>
      <c r="F310" s="78" t="s">
        <v>493</v>
      </c>
      <c r="G310" s="217">
        <v>0</v>
      </c>
      <c r="H310" s="222">
        <v>1</v>
      </c>
      <c r="I310" s="222">
        <v>2</v>
      </c>
      <c r="J310" s="222">
        <v>0</v>
      </c>
      <c r="K310" s="222">
        <v>0</v>
      </c>
      <c r="L310" s="217">
        <f>SUM(H310:K310)</f>
        <v>3</v>
      </c>
      <c r="M310" s="93" t="s">
        <v>32</v>
      </c>
      <c r="N310" s="220"/>
      <c r="O310" s="241">
        <f t="shared" si="16"/>
        <v>0</v>
      </c>
      <c r="P310" s="205"/>
      <c r="Q310" s="124"/>
      <c r="R310" s="52"/>
      <c r="S310" s="124"/>
      <c r="T310" s="123"/>
      <c r="U310" s="123"/>
      <c r="V310" s="123"/>
      <c r="W310" s="144"/>
      <c r="X310" s="52"/>
      <c r="Y310" s="52"/>
    </row>
    <row r="311" spans="1:25" ht="38.25" customHeight="1" thickTop="1" thickBot="1">
      <c r="A311" s="215"/>
      <c r="B311" s="216" t="s">
        <v>65</v>
      </c>
      <c r="C311" s="221" t="s">
        <v>737</v>
      </c>
      <c r="D311" s="880" t="s">
        <v>738</v>
      </c>
      <c r="E311" s="881"/>
      <c r="F311" s="78" t="s">
        <v>493</v>
      </c>
      <c r="G311" s="121">
        <v>0.18</v>
      </c>
      <c r="H311" s="122">
        <v>0.4</v>
      </c>
      <c r="I311" s="122">
        <v>0.6</v>
      </c>
      <c r="J311" s="122">
        <v>0.8</v>
      </c>
      <c r="K311" s="122">
        <v>1</v>
      </c>
      <c r="L311" s="121">
        <f>K311</f>
        <v>1</v>
      </c>
      <c r="M311" s="93" t="s">
        <v>45</v>
      </c>
      <c r="N311" s="220"/>
      <c r="O311" s="241">
        <f t="shared" si="16"/>
        <v>0</v>
      </c>
      <c r="P311" s="211"/>
      <c r="Q311" s="113"/>
      <c r="R311" s="106"/>
      <c r="S311" s="111"/>
      <c r="T311" s="111"/>
      <c r="U311" s="111"/>
      <c r="V311" s="111"/>
      <c r="W311" s="113"/>
      <c r="X311" s="106"/>
      <c r="Y311" s="52"/>
    </row>
    <row r="312" spans="1:25" ht="37.5" customHeight="1" thickTop="1" thickBot="1">
      <c r="A312" s="215"/>
      <c r="B312" s="216" t="s">
        <v>50</v>
      </c>
      <c r="C312" s="221" t="s">
        <v>739</v>
      </c>
      <c r="D312" s="880" t="s">
        <v>740</v>
      </c>
      <c r="E312" s="881"/>
      <c r="F312" s="78" t="s">
        <v>493</v>
      </c>
      <c r="G312" s="108">
        <v>0</v>
      </c>
      <c r="H312" s="122">
        <v>1</v>
      </c>
      <c r="I312" s="314">
        <v>1</v>
      </c>
      <c r="J312" s="314">
        <v>1</v>
      </c>
      <c r="K312" s="314">
        <v>1</v>
      </c>
      <c r="L312" s="313">
        <f>I312</f>
        <v>1</v>
      </c>
      <c r="M312" s="93" t="s">
        <v>45</v>
      </c>
      <c r="N312" s="220"/>
      <c r="O312" s="241">
        <f t="shared" si="16"/>
        <v>0</v>
      </c>
      <c r="P312" s="214" t="s">
        <v>909</v>
      </c>
      <c r="Q312" s="119"/>
      <c r="R312" s="52"/>
      <c r="S312" s="123"/>
      <c r="T312" s="123"/>
      <c r="U312" s="123"/>
      <c r="V312" s="123"/>
      <c r="W312" s="124"/>
      <c r="X312" s="52"/>
      <c r="Y312" s="52"/>
    </row>
    <row r="313" spans="1:25" ht="55.5" customHeight="1" thickTop="1" thickBot="1">
      <c r="A313" s="215"/>
      <c r="B313" s="216" t="s">
        <v>33</v>
      </c>
      <c r="C313" s="132"/>
      <c r="D313" s="885" t="s">
        <v>741</v>
      </c>
      <c r="E313" s="862"/>
      <c r="F313" s="189" t="s">
        <v>493</v>
      </c>
      <c r="G313" s="129">
        <v>0</v>
      </c>
      <c r="H313" s="190">
        <v>0</v>
      </c>
      <c r="I313" s="190">
        <v>0.2</v>
      </c>
      <c r="J313" s="190">
        <v>0.3</v>
      </c>
      <c r="K313" s="190">
        <v>0.25</v>
      </c>
      <c r="L313" s="191">
        <f>SUBTOTAL(9,H313:K313)</f>
        <v>0.75</v>
      </c>
      <c r="M313" s="131" t="s">
        <v>45</v>
      </c>
      <c r="N313" s="318"/>
      <c r="O313" s="319">
        <f t="shared" si="16"/>
        <v>0</v>
      </c>
      <c r="P313" s="205"/>
      <c r="Q313" s="119"/>
      <c r="R313" s="52"/>
      <c r="S313" s="123"/>
      <c r="T313" s="123"/>
      <c r="U313" s="123"/>
      <c r="V313" s="123"/>
      <c r="W313" s="124"/>
      <c r="X313" s="52"/>
      <c r="Y313" s="52"/>
    </row>
    <row r="314" spans="1:25" ht="42.75" customHeight="1" thickTop="1" thickBot="1">
      <c r="A314" s="244"/>
      <c r="B314" s="72" t="s">
        <v>742</v>
      </c>
      <c r="C314" s="73"/>
      <c r="D314" s="883">
        <f>3+16+12+4+3+3+14+11+1+2+9+8+16+2+2+2+6+4+3+8+14+17+7+17+5+3+4+15+15+10</f>
        <v>236</v>
      </c>
      <c r="E314" s="884"/>
      <c r="F314" s="74"/>
      <c r="G314" s="72"/>
      <c r="H314" s="74"/>
      <c r="I314" s="74"/>
      <c r="J314" s="74"/>
      <c r="K314" s="74"/>
      <c r="L314" s="74"/>
      <c r="M314" s="75"/>
      <c r="N314" s="75"/>
      <c r="O314" s="203"/>
      <c r="P314" s="206"/>
      <c r="Q314" s="69"/>
      <c r="R314" s="69"/>
      <c r="S314" s="69"/>
      <c r="T314" s="69"/>
      <c r="U314" s="69"/>
      <c r="V314" s="69"/>
      <c r="W314" s="69"/>
      <c r="X314" s="76"/>
      <c r="Y314" s="52"/>
    </row>
    <row r="315" spans="1:25" ht="15.75" customHeight="1" thickTop="1">
      <c r="A315" s="52"/>
      <c r="B315" s="192"/>
      <c r="C315" s="192"/>
      <c r="D315" s="363"/>
      <c r="E315" s="193"/>
      <c r="F315" s="83"/>
      <c r="G315" s="119"/>
      <c r="L315" s="56"/>
      <c r="M315" s="52"/>
      <c r="N315" s="52"/>
      <c r="O315" s="52"/>
      <c r="P315" s="193"/>
      <c r="Q315" s="56"/>
      <c r="R315" s="52"/>
      <c r="S315" s="56"/>
      <c r="T315" s="56"/>
      <c r="U315" s="56"/>
      <c r="V315" s="56"/>
      <c r="W315" s="56"/>
      <c r="X315" s="52"/>
      <c r="Y315" s="52"/>
    </row>
    <row r="316" spans="1:25" ht="13.5">
      <c r="A316" s="52"/>
      <c r="B316" s="52"/>
      <c r="C316" s="52"/>
      <c r="E316" s="52"/>
      <c r="F316" s="52"/>
      <c r="G316" s="52"/>
      <c r="M316" s="52"/>
      <c r="N316" s="52"/>
      <c r="O316" s="52"/>
      <c r="Q316" s="52"/>
      <c r="R316" s="52"/>
      <c r="S316" s="52"/>
      <c r="T316" s="52"/>
      <c r="U316" s="52"/>
      <c r="V316" s="52"/>
      <c r="W316" s="52"/>
      <c r="X316" s="52"/>
      <c r="Y316" s="52"/>
    </row>
    <row r="317" spans="1:25" ht="13.5">
      <c r="A317" s="52"/>
      <c r="B317" s="52"/>
      <c r="C317" s="52"/>
      <c r="E317" s="52"/>
      <c r="F317" s="52"/>
      <c r="G317" s="52"/>
      <c r="M317" s="52"/>
      <c r="N317" s="52"/>
      <c r="O317" s="52"/>
      <c r="Q317" s="52"/>
      <c r="R317" s="52"/>
      <c r="S317" s="52"/>
      <c r="T317" s="52"/>
      <c r="U317" s="52"/>
      <c r="V317" s="52"/>
      <c r="W317" s="52"/>
      <c r="X317" s="52"/>
      <c r="Y317" s="52"/>
    </row>
    <row r="318" spans="1:25" ht="13.5">
      <c r="A318" s="52"/>
      <c r="B318" s="52"/>
      <c r="C318" s="52"/>
      <c r="E318" s="52"/>
      <c r="F318" s="52"/>
      <c r="G318" s="52"/>
      <c r="M318" s="52"/>
      <c r="N318" s="52"/>
      <c r="O318" s="52"/>
      <c r="Q318" s="52"/>
      <c r="R318" s="52"/>
      <c r="S318" s="52"/>
      <c r="T318" s="52"/>
      <c r="U318" s="52"/>
      <c r="V318" s="52"/>
      <c r="W318" s="52"/>
      <c r="X318" s="52"/>
      <c r="Y318" s="52"/>
    </row>
    <row r="319" spans="1:25" ht="13.5">
      <c r="A319" s="52"/>
      <c r="B319" s="52"/>
      <c r="C319" s="52"/>
      <c r="E319" s="52"/>
      <c r="F319" s="52"/>
      <c r="G319" s="52"/>
      <c r="M319" s="52"/>
      <c r="N319" s="52"/>
      <c r="O319" s="52"/>
      <c r="Q319" s="52"/>
      <c r="R319" s="52"/>
      <c r="S319" s="52"/>
      <c r="T319" s="52"/>
      <c r="U319" s="52"/>
      <c r="V319" s="52"/>
      <c r="W319" s="52"/>
      <c r="X319" s="52"/>
      <c r="Y319" s="52"/>
    </row>
    <row r="320" spans="1:25" ht="13.5">
      <c r="A320" s="52"/>
      <c r="B320" s="52"/>
      <c r="C320" s="52"/>
      <c r="E320" s="52"/>
      <c r="F320" s="52"/>
      <c r="G320" s="52"/>
      <c r="M320" s="52"/>
      <c r="N320" s="52"/>
      <c r="O320" s="52"/>
      <c r="Q320" s="52"/>
      <c r="R320" s="52"/>
      <c r="S320" s="52"/>
      <c r="T320" s="52"/>
      <c r="U320" s="52"/>
      <c r="V320" s="52"/>
      <c r="W320" s="52"/>
      <c r="X320" s="52"/>
      <c r="Y320" s="52"/>
    </row>
    <row r="321" spans="1:25" ht="13.5">
      <c r="A321" s="52"/>
      <c r="B321" s="52"/>
      <c r="C321" s="52"/>
      <c r="E321" s="52"/>
      <c r="F321" s="52"/>
      <c r="G321" s="52"/>
      <c r="M321" s="52"/>
      <c r="N321" s="52"/>
      <c r="O321" s="52"/>
      <c r="Q321" s="52"/>
      <c r="R321" s="52"/>
      <c r="S321" s="52"/>
      <c r="T321" s="52"/>
      <c r="U321" s="52"/>
      <c r="V321" s="52"/>
      <c r="W321" s="52"/>
      <c r="X321" s="52"/>
      <c r="Y321" s="52"/>
    </row>
    <row r="322" spans="1:25" ht="13.5">
      <c r="A322" s="52"/>
      <c r="B322" s="52"/>
      <c r="C322" s="52"/>
      <c r="E322" s="52"/>
      <c r="F322" s="52"/>
      <c r="G322" s="52"/>
      <c r="M322" s="52"/>
      <c r="N322" s="52"/>
      <c r="O322" s="52"/>
      <c r="Q322" s="52"/>
      <c r="R322" s="52"/>
      <c r="S322" s="52"/>
      <c r="T322" s="52"/>
      <c r="U322" s="52"/>
      <c r="V322" s="52"/>
      <c r="W322" s="52"/>
      <c r="X322" s="52"/>
      <c r="Y322" s="52"/>
    </row>
    <row r="323" spans="1:25" ht="13.5">
      <c r="A323" s="52"/>
      <c r="B323" s="52"/>
      <c r="C323" s="52"/>
      <c r="E323" s="52"/>
      <c r="F323" s="52"/>
      <c r="G323" s="52"/>
      <c r="M323" s="52"/>
      <c r="N323" s="52"/>
      <c r="O323" s="52"/>
      <c r="Q323" s="52"/>
      <c r="R323" s="52"/>
      <c r="S323" s="52"/>
      <c r="T323" s="52"/>
      <c r="U323" s="52"/>
      <c r="V323" s="52"/>
      <c r="W323" s="52"/>
      <c r="X323" s="52"/>
      <c r="Y323" s="52"/>
    </row>
    <row r="324" spans="1:25" ht="13.5">
      <c r="A324" s="52"/>
      <c r="B324" s="52"/>
      <c r="C324" s="52"/>
      <c r="E324" s="52"/>
      <c r="F324" s="52"/>
      <c r="G324" s="52"/>
      <c r="M324" s="52"/>
      <c r="N324" s="52"/>
      <c r="O324" s="52"/>
      <c r="Q324" s="52"/>
      <c r="R324" s="52"/>
      <c r="S324" s="52"/>
      <c r="T324" s="52"/>
      <c r="U324" s="52"/>
      <c r="V324" s="52"/>
      <c r="W324" s="52"/>
      <c r="X324" s="52"/>
      <c r="Y324" s="52"/>
    </row>
    <row r="325" spans="1:25" ht="13.5">
      <c r="A325" s="52"/>
      <c r="B325" s="52"/>
      <c r="C325" s="52"/>
      <c r="E325" s="52"/>
      <c r="F325" s="52"/>
      <c r="G325" s="52"/>
      <c r="M325" s="52"/>
      <c r="N325" s="52"/>
      <c r="O325" s="52"/>
      <c r="Q325" s="52"/>
      <c r="R325" s="52"/>
      <c r="S325" s="52"/>
      <c r="T325" s="52"/>
      <c r="U325" s="52"/>
      <c r="V325" s="52"/>
      <c r="W325" s="52"/>
      <c r="X325" s="52"/>
      <c r="Y325" s="52"/>
    </row>
    <row r="326" spans="1:25" ht="13.5">
      <c r="A326" s="52"/>
      <c r="B326" s="52"/>
      <c r="C326" s="52"/>
      <c r="E326" s="52"/>
      <c r="F326" s="52"/>
      <c r="G326" s="52"/>
      <c r="M326" s="52"/>
      <c r="N326" s="52"/>
      <c r="O326" s="52"/>
      <c r="Q326" s="52"/>
      <c r="R326" s="52"/>
      <c r="S326" s="52"/>
      <c r="T326" s="52"/>
      <c r="U326" s="52"/>
      <c r="V326" s="52"/>
      <c r="W326" s="52"/>
      <c r="X326" s="52"/>
      <c r="Y326" s="52"/>
    </row>
    <row r="327" spans="1:25" ht="13.5">
      <c r="A327" s="52"/>
      <c r="B327" s="52"/>
      <c r="C327" s="52"/>
      <c r="E327" s="52"/>
      <c r="F327" s="52"/>
      <c r="G327" s="52"/>
      <c r="M327" s="52"/>
      <c r="N327" s="52"/>
      <c r="O327" s="52"/>
      <c r="Q327" s="52"/>
      <c r="R327" s="52"/>
      <c r="S327" s="52"/>
      <c r="T327" s="52"/>
      <c r="U327" s="52"/>
      <c r="V327" s="52"/>
      <c r="W327" s="52"/>
      <c r="X327" s="52"/>
      <c r="Y327" s="52"/>
    </row>
    <row r="328" spans="1:25" ht="13.5">
      <c r="A328" s="52"/>
      <c r="B328" s="52"/>
      <c r="C328" s="52"/>
      <c r="E328" s="52"/>
      <c r="F328" s="52"/>
      <c r="G328" s="52"/>
      <c r="M328" s="52"/>
      <c r="N328" s="52"/>
      <c r="O328" s="52"/>
      <c r="Q328" s="52"/>
      <c r="R328" s="52"/>
      <c r="S328" s="52"/>
      <c r="T328" s="52"/>
      <c r="U328" s="52"/>
      <c r="V328" s="52"/>
      <c r="W328" s="52"/>
      <c r="X328" s="52"/>
      <c r="Y328" s="52"/>
    </row>
    <row r="329" spans="1:25" ht="13.5">
      <c r="A329" s="52"/>
      <c r="B329" s="52"/>
      <c r="C329" s="52"/>
      <c r="E329" s="52"/>
      <c r="F329" s="52"/>
      <c r="G329" s="52"/>
      <c r="M329" s="52"/>
      <c r="N329" s="52"/>
      <c r="O329" s="52"/>
      <c r="Q329" s="52"/>
      <c r="R329" s="52"/>
      <c r="S329" s="52"/>
      <c r="T329" s="52"/>
      <c r="U329" s="52"/>
      <c r="V329" s="52"/>
      <c r="W329" s="52"/>
      <c r="X329" s="52"/>
      <c r="Y329" s="52"/>
    </row>
    <row r="330" spans="1:25" ht="13.5">
      <c r="A330" s="52"/>
      <c r="B330" s="52"/>
      <c r="C330" s="52"/>
      <c r="E330" s="52"/>
      <c r="F330" s="52"/>
      <c r="G330" s="52"/>
      <c r="M330" s="52"/>
      <c r="N330" s="52"/>
      <c r="O330" s="52"/>
      <c r="Q330" s="52"/>
      <c r="R330" s="52"/>
      <c r="S330" s="52"/>
      <c r="T330" s="52"/>
      <c r="U330" s="52"/>
      <c r="V330" s="52"/>
      <c r="W330" s="52"/>
      <c r="X330" s="52"/>
      <c r="Y330" s="52"/>
    </row>
    <row r="331" spans="1:25" ht="13.5">
      <c r="A331" s="52"/>
      <c r="B331" s="52"/>
      <c r="C331" s="52"/>
      <c r="E331" s="52"/>
      <c r="F331" s="52"/>
      <c r="G331" s="52"/>
      <c r="M331" s="52"/>
      <c r="N331" s="52"/>
      <c r="O331" s="52"/>
      <c r="Q331" s="52"/>
      <c r="R331" s="52"/>
      <c r="S331" s="52"/>
      <c r="T331" s="52"/>
      <c r="U331" s="52"/>
      <c r="V331" s="52"/>
      <c r="W331" s="52"/>
      <c r="X331" s="52"/>
      <c r="Y331" s="52"/>
    </row>
    <row r="332" spans="1:25" ht="13.5">
      <c r="A332" s="52"/>
      <c r="B332" s="52"/>
      <c r="C332" s="52"/>
      <c r="E332" s="52"/>
      <c r="F332" s="52"/>
      <c r="G332" s="52"/>
      <c r="M332" s="52"/>
      <c r="N332" s="52"/>
      <c r="O332" s="52"/>
      <c r="Q332" s="52"/>
      <c r="R332" s="52"/>
      <c r="S332" s="52"/>
      <c r="T332" s="52"/>
      <c r="U332" s="52"/>
      <c r="V332" s="52"/>
      <c r="W332" s="52"/>
      <c r="X332" s="52"/>
      <c r="Y332" s="52"/>
    </row>
    <row r="333" spans="1:25" ht="13.5">
      <c r="A333" s="52"/>
      <c r="B333" s="52"/>
      <c r="C333" s="52"/>
      <c r="E333" s="52"/>
      <c r="F333" s="52"/>
      <c r="G333" s="52"/>
      <c r="M333" s="52"/>
      <c r="N333" s="52"/>
      <c r="O333" s="52"/>
      <c r="Q333" s="52"/>
      <c r="R333" s="52"/>
      <c r="S333" s="52"/>
      <c r="T333" s="52"/>
      <c r="U333" s="52"/>
      <c r="V333" s="52"/>
      <c r="W333" s="52"/>
      <c r="X333" s="52"/>
      <c r="Y333" s="52"/>
    </row>
    <row r="334" spans="1:25" ht="13.5">
      <c r="A334" s="52"/>
      <c r="B334" s="52"/>
      <c r="C334" s="52"/>
      <c r="E334" s="52"/>
      <c r="F334" s="52"/>
      <c r="G334" s="52"/>
      <c r="M334" s="52"/>
      <c r="N334" s="52"/>
      <c r="O334" s="52"/>
      <c r="Q334" s="52"/>
      <c r="R334" s="52"/>
      <c r="S334" s="52"/>
      <c r="T334" s="52"/>
      <c r="U334" s="52"/>
      <c r="V334" s="52"/>
      <c r="W334" s="52"/>
      <c r="X334" s="52"/>
      <c r="Y334" s="52"/>
    </row>
    <row r="335" spans="1:25" ht="13.5">
      <c r="A335" s="52"/>
      <c r="B335" s="52"/>
      <c r="C335" s="52"/>
      <c r="E335" s="52"/>
      <c r="F335" s="52"/>
      <c r="G335" s="52"/>
      <c r="M335" s="52"/>
      <c r="N335" s="52"/>
      <c r="O335" s="52"/>
      <c r="Q335" s="52"/>
      <c r="R335" s="52"/>
      <c r="S335" s="52"/>
      <c r="T335" s="52"/>
      <c r="U335" s="52"/>
      <c r="V335" s="52"/>
      <c r="W335" s="52"/>
      <c r="X335" s="52"/>
      <c r="Y335" s="52"/>
    </row>
    <row r="336" spans="1:25" ht="13.5">
      <c r="A336" s="52"/>
      <c r="B336" s="52"/>
      <c r="C336" s="52"/>
      <c r="E336" s="52"/>
      <c r="F336" s="52"/>
      <c r="G336" s="52"/>
      <c r="M336" s="52"/>
      <c r="N336" s="52"/>
      <c r="O336" s="52"/>
      <c r="Q336" s="52"/>
      <c r="R336" s="52"/>
      <c r="S336" s="52"/>
      <c r="T336" s="52"/>
      <c r="U336" s="52"/>
      <c r="V336" s="52"/>
      <c r="W336" s="52"/>
      <c r="X336" s="52"/>
      <c r="Y336" s="52"/>
    </row>
    <row r="337" spans="1:25" ht="13.5">
      <c r="A337" s="52"/>
      <c r="B337" s="52"/>
      <c r="C337" s="52"/>
      <c r="E337" s="52"/>
      <c r="F337" s="52"/>
      <c r="G337" s="52"/>
      <c r="M337" s="52"/>
      <c r="N337" s="52"/>
      <c r="O337" s="52"/>
      <c r="Q337" s="52"/>
      <c r="R337" s="52"/>
      <c r="S337" s="52"/>
      <c r="T337" s="52"/>
      <c r="U337" s="52"/>
      <c r="V337" s="52"/>
      <c r="W337" s="52"/>
      <c r="X337" s="52"/>
      <c r="Y337" s="52"/>
    </row>
    <row r="338" spans="1:25" ht="13.5">
      <c r="A338" s="52"/>
      <c r="B338" s="52"/>
      <c r="C338" s="52"/>
      <c r="E338" s="52"/>
      <c r="F338" s="52"/>
      <c r="G338" s="52"/>
      <c r="M338" s="52"/>
      <c r="N338" s="52"/>
      <c r="O338" s="52"/>
      <c r="Q338" s="52"/>
      <c r="R338" s="52"/>
      <c r="S338" s="52"/>
      <c r="T338" s="52"/>
      <c r="U338" s="52"/>
      <c r="V338" s="52"/>
      <c r="W338" s="52"/>
      <c r="X338" s="52"/>
      <c r="Y338" s="52"/>
    </row>
    <row r="339" spans="1:25" ht="13.5">
      <c r="A339" s="52"/>
      <c r="B339" s="52"/>
      <c r="C339" s="52"/>
      <c r="E339" s="52"/>
      <c r="F339" s="52"/>
      <c r="G339" s="52"/>
      <c r="M339" s="52"/>
      <c r="N339" s="52"/>
      <c r="O339" s="52"/>
      <c r="Q339" s="52"/>
      <c r="R339" s="52"/>
      <c r="S339" s="52"/>
      <c r="T339" s="52"/>
      <c r="U339" s="52"/>
      <c r="V339" s="52"/>
      <c r="W339" s="52"/>
      <c r="X339" s="52"/>
      <c r="Y339" s="52"/>
    </row>
    <row r="340" spans="1:25" ht="13.5">
      <c r="A340" s="52"/>
      <c r="B340" s="52"/>
      <c r="C340" s="52"/>
      <c r="E340" s="52"/>
      <c r="F340" s="52"/>
      <c r="G340" s="52"/>
      <c r="M340" s="52"/>
      <c r="N340" s="52"/>
      <c r="O340" s="52"/>
      <c r="Q340" s="52"/>
      <c r="R340" s="52"/>
      <c r="S340" s="52"/>
      <c r="T340" s="52"/>
      <c r="U340" s="52"/>
      <c r="V340" s="52"/>
      <c r="W340" s="52"/>
      <c r="X340" s="52"/>
      <c r="Y340" s="52"/>
    </row>
    <row r="341" spans="1:25" ht="13.5">
      <c r="A341" s="52"/>
      <c r="B341" s="52"/>
      <c r="C341" s="52"/>
      <c r="E341" s="52"/>
      <c r="F341" s="52"/>
      <c r="G341" s="52"/>
      <c r="M341" s="52"/>
      <c r="N341" s="52"/>
      <c r="O341" s="52"/>
      <c r="Q341" s="52"/>
      <c r="R341" s="52"/>
      <c r="S341" s="52"/>
      <c r="T341" s="52"/>
      <c r="U341" s="52"/>
      <c r="V341" s="52"/>
      <c r="W341" s="52"/>
      <c r="X341" s="52"/>
      <c r="Y341" s="52"/>
    </row>
    <row r="342" spans="1:25" ht="13.5">
      <c r="A342" s="52"/>
      <c r="B342" s="52"/>
      <c r="C342" s="52"/>
      <c r="E342" s="52"/>
      <c r="F342" s="52"/>
      <c r="G342" s="52"/>
      <c r="M342" s="52"/>
      <c r="N342" s="52"/>
      <c r="O342" s="52"/>
      <c r="Q342" s="52"/>
      <c r="R342" s="52"/>
      <c r="S342" s="52"/>
      <c r="T342" s="52"/>
      <c r="U342" s="52"/>
      <c r="V342" s="52"/>
      <c r="W342" s="52"/>
      <c r="X342" s="52"/>
      <c r="Y342" s="52"/>
    </row>
    <row r="343" spans="1:25" ht="13.5">
      <c r="A343" s="52"/>
      <c r="B343" s="52"/>
      <c r="C343" s="52"/>
      <c r="E343" s="52"/>
      <c r="F343" s="52"/>
      <c r="G343" s="52"/>
      <c r="M343" s="52"/>
      <c r="N343" s="52"/>
      <c r="O343" s="52"/>
      <c r="Q343" s="52"/>
      <c r="R343" s="52"/>
      <c r="S343" s="52"/>
      <c r="T343" s="52"/>
      <c r="U343" s="52"/>
      <c r="V343" s="52"/>
      <c r="W343" s="52"/>
      <c r="X343" s="52"/>
      <c r="Y343" s="52"/>
    </row>
    <row r="344" spans="1:25" ht="13.5">
      <c r="A344" s="52"/>
      <c r="B344" s="52"/>
      <c r="C344" s="52"/>
      <c r="E344" s="52"/>
      <c r="F344" s="52"/>
      <c r="G344" s="52"/>
      <c r="M344" s="52"/>
      <c r="N344" s="52"/>
      <c r="O344" s="52"/>
      <c r="Q344" s="52"/>
      <c r="R344" s="52"/>
      <c r="S344" s="52"/>
      <c r="T344" s="52"/>
      <c r="U344" s="52"/>
      <c r="V344" s="52"/>
      <c r="W344" s="52"/>
      <c r="X344" s="52"/>
      <c r="Y344" s="52"/>
    </row>
    <row r="345" spans="1:25" ht="13.5">
      <c r="A345" s="52"/>
      <c r="B345" s="52"/>
      <c r="C345" s="52"/>
      <c r="E345" s="52"/>
      <c r="F345" s="52"/>
      <c r="G345" s="52"/>
      <c r="M345" s="52"/>
      <c r="N345" s="52"/>
      <c r="O345" s="52"/>
      <c r="Q345" s="52"/>
      <c r="R345" s="52"/>
      <c r="S345" s="52"/>
      <c r="T345" s="52"/>
      <c r="U345" s="52"/>
      <c r="V345" s="52"/>
      <c r="W345" s="52"/>
      <c r="X345" s="52"/>
      <c r="Y345" s="52"/>
    </row>
    <row r="346" spans="1:25" ht="13.5">
      <c r="A346" s="52"/>
      <c r="B346" s="52"/>
      <c r="C346" s="52"/>
      <c r="E346" s="52"/>
      <c r="F346" s="52"/>
      <c r="G346" s="52"/>
      <c r="M346" s="52"/>
      <c r="N346" s="52"/>
      <c r="O346" s="52"/>
      <c r="Q346" s="52"/>
      <c r="R346" s="52"/>
      <c r="S346" s="52"/>
      <c r="T346" s="52"/>
      <c r="U346" s="52"/>
      <c r="V346" s="52"/>
      <c r="W346" s="52"/>
      <c r="X346" s="52"/>
      <c r="Y346" s="52"/>
    </row>
    <row r="347" spans="1:25" ht="13.5">
      <c r="A347" s="52"/>
      <c r="B347" s="52"/>
      <c r="C347" s="52"/>
      <c r="E347" s="52"/>
      <c r="F347" s="52"/>
      <c r="G347" s="52"/>
      <c r="M347" s="52"/>
      <c r="N347" s="52"/>
      <c r="O347" s="52"/>
      <c r="Q347" s="52"/>
      <c r="R347" s="52"/>
      <c r="S347" s="52"/>
      <c r="T347" s="52"/>
      <c r="U347" s="52"/>
      <c r="V347" s="52"/>
      <c r="W347" s="52"/>
      <c r="X347" s="52"/>
      <c r="Y347" s="52"/>
    </row>
    <row r="348" spans="1:25" ht="13.5">
      <c r="A348" s="52"/>
      <c r="B348" s="52"/>
      <c r="C348" s="52"/>
      <c r="E348" s="52"/>
      <c r="F348" s="52"/>
      <c r="G348" s="52"/>
      <c r="M348" s="52"/>
      <c r="N348" s="52"/>
      <c r="O348" s="52"/>
      <c r="Q348" s="52"/>
      <c r="R348" s="52"/>
      <c r="S348" s="52"/>
      <c r="T348" s="52"/>
      <c r="U348" s="52"/>
      <c r="V348" s="52"/>
      <c r="W348" s="52"/>
      <c r="X348" s="52"/>
      <c r="Y348" s="52"/>
    </row>
    <row r="349" spans="1:25" ht="13.5">
      <c r="A349" s="52"/>
      <c r="B349" s="52"/>
      <c r="C349" s="52"/>
      <c r="E349" s="52"/>
      <c r="F349" s="52"/>
      <c r="G349" s="52"/>
      <c r="M349" s="52"/>
      <c r="N349" s="52"/>
      <c r="O349" s="52"/>
      <c r="Q349" s="52"/>
      <c r="R349" s="52"/>
      <c r="S349" s="52"/>
      <c r="T349" s="52"/>
      <c r="U349" s="52"/>
      <c r="V349" s="52"/>
      <c r="W349" s="52"/>
      <c r="X349" s="52"/>
      <c r="Y349" s="52"/>
    </row>
    <row r="350" spans="1:25" ht="13.5">
      <c r="A350" s="52"/>
      <c r="B350" s="52"/>
      <c r="C350" s="52"/>
      <c r="E350" s="52"/>
      <c r="F350" s="52"/>
      <c r="G350" s="52"/>
      <c r="M350" s="52"/>
      <c r="N350" s="52"/>
      <c r="O350" s="52"/>
      <c r="Q350" s="52"/>
      <c r="R350" s="52"/>
      <c r="S350" s="52"/>
      <c r="T350" s="52"/>
      <c r="U350" s="52"/>
      <c r="V350" s="52"/>
      <c r="W350" s="52"/>
      <c r="X350" s="52"/>
      <c r="Y350" s="52"/>
    </row>
    <row r="351" spans="1:25" ht="13.5">
      <c r="A351" s="52"/>
      <c r="B351" s="52"/>
      <c r="C351" s="52"/>
      <c r="E351" s="52"/>
      <c r="F351" s="52"/>
      <c r="G351" s="52"/>
      <c r="M351" s="52"/>
      <c r="N351" s="52"/>
      <c r="O351" s="52"/>
      <c r="Q351" s="52"/>
      <c r="R351" s="52"/>
      <c r="S351" s="52"/>
      <c r="T351" s="52"/>
      <c r="U351" s="52"/>
      <c r="V351" s="52"/>
      <c r="W351" s="52"/>
      <c r="X351" s="52"/>
      <c r="Y351" s="52"/>
    </row>
    <row r="352" spans="1:25" ht="13.5">
      <c r="A352" s="52"/>
      <c r="B352" s="52"/>
      <c r="C352" s="52"/>
      <c r="E352" s="52"/>
      <c r="F352" s="52"/>
      <c r="G352" s="52"/>
      <c r="M352" s="52"/>
      <c r="N352" s="52"/>
      <c r="O352" s="52"/>
      <c r="Q352" s="52"/>
      <c r="R352" s="52"/>
      <c r="S352" s="52"/>
      <c r="T352" s="52"/>
      <c r="U352" s="52"/>
      <c r="V352" s="52"/>
      <c r="W352" s="52"/>
      <c r="X352" s="52"/>
      <c r="Y352" s="52"/>
    </row>
    <row r="353" spans="1:25" ht="13.5">
      <c r="A353" s="52"/>
      <c r="B353" s="52"/>
      <c r="C353" s="52"/>
      <c r="E353" s="52"/>
      <c r="F353" s="52"/>
      <c r="G353" s="52"/>
      <c r="M353" s="52"/>
      <c r="N353" s="52"/>
      <c r="O353" s="52"/>
      <c r="Q353" s="52"/>
      <c r="R353" s="52"/>
      <c r="S353" s="52"/>
      <c r="T353" s="52"/>
      <c r="U353" s="52"/>
      <c r="V353" s="52"/>
      <c r="W353" s="52"/>
      <c r="X353" s="52"/>
      <c r="Y353" s="52"/>
    </row>
    <row r="354" spans="1:25" ht="13.5">
      <c r="A354" s="52"/>
      <c r="B354" s="52"/>
      <c r="C354" s="52"/>
      <c r="E354" s="52"/>
      <c r="F354" s="52"/>
      <c r="G354" s="52"/>
      <c r="M354" s="52"/>
      <c r="N354" s="52"/>
      <c r="O354" s="52"/>
      <c r="Q354" s="52"/>
      <c r="R354" s="52"/>
      <c r="S354" s="52"/>
      <c r="T354" s="52"/>
      <c r="U354" s="52"/>
      <c r="V354" s="52"/>
      <c r="W354" s="52"/>
      <c r="X354" s="52"/>
      <c r="Y354" s="52"/>
    </row>
    <row r="355" spans="1:25" ht="13.5">
      <c r="A355" s="52"/>
      <c r="B355" s="52"/>
      <c r="C355" s="52"/>
      <c r="E355" s="52"/>
      <c r="F355" s="52"/>
      <c r="G355" s="52"/>
      <c r="M355" s="52"/>
      <c r="N355" s="52"/>
      <c r="O355" s="52"/>
      <c r="Q355" s="52"/>
      <c r="R355" s="52"/>
      <c r="S355" s="52"/>
      <c r="T355" s="52"/>
      <c r="U355" s="52"/>
      <c r="V355" s="52"/>
      <c r="W355" s="52"/>
      <c r="X355" s="52"/>
      <c r="Y355" s="52"/>
    </row>
    <row r="356" spans="1:25" ht="13.5">
      <c r="A356" s="52"/>
      <c r="B356" s="52"/>
      <c r="C356" s="52"/>
      <c r="E356" s="52"/>
      <c r="F356" s="52"/>
      <c r="G356" s="52"/>
      <c r="M356" s="52"/>
      <c r="N356" s="52"/>
      <c r="O356" s="52"/>
      <c r="Q356" s="52"/>
      <c r="R356" s="52"/>
      <c r="S356" s="52"/>
      <c r="T356" s="52"/>
      <c r="U356" s="52"/>
      <c r="V356" s="52"/>
      <c r="W356" s="52"/>
      <c r="X356" s="52"/>
      <c r="Y356" s="52"/>
    </row>
    <row r="357" spans="1:25" ht="13.5">
      <c r="A357" s="52"/>
      <c r="B357" s="52"/>
      <c r="C357" s="52"/>
      <c r="E357" s="52"/>
      <c r="F357" s="52"/>
      <c r="G357" s="52"/>
      <c r="M357" s="52"/>
      <c r="N357" s="52"/>
      <c r="O357" s="52"/>
      <c r="Q357" s="52"/>
      <c r="R357" s="52"/>
      <c r="S357" s="52"/>
      <c r="T357" s="52"/>
      <c r="U357" s="52"/>
      <c r="V357" s="52"/>
      <c r="W357" s="52"/>
      <c r="X357" s="52"/>
      <c r="Y357" s="52"/>
    </row>
    <row r="358" spans="1:25" ht="13.5">
      <c r="A358" s="52"/>
      <c r="B358" s="52"/>
      <c r="C358" s="52"/>
      <c r="E358" s="52"/>
      <c r="F358" s="52"/>
      <c r="G358" s="52"/>
      <c r="M358" s="52"/>
      <c r="N358" s="52"/>
      <c r="O358" s="52"/>
      <c r="Q358" s="52"/>
      <c r="R358" s="52"/>
      <c r="S358" s="52"/>
      <c r="T358" s="52"/>
      <c r="U358" s="52"/>
      <c r="V358" s="52"/>
      <c r="W358" s="52"/>
      <c r="X358" s="52"/>
      <c r="Y358" s="52"/>
    </row>
    <row r="359" spans="1:25" ht="13.5">
      <c r="A359" s="52"/>
      <c r="B359" s="52"/>
      <c r="C359" s="52"/>
      <c r="E359" s="52"/>
      <c r="F359" s="52"/>
      <c r="G359" s="52"/>
      <c r="M359" s="52"/>
      <c r="N359" s="52"/>
      <c r="O359" s="52"/>
      <c r="Q359" s="52"/>
      <c r="R359" s="52"/>
      <c r="S359" s="52"/>
      <c r="T359" s="52"/>
      <c r="U359" s="52"/>
      <c r="V359" s="52"/>
      <c r="W359" s="52"/>
      <c r="X359" s="52"/>
      <c r="Y359" s="52"/>
    </row>
    <row r="360" spans="1:25" ht="13.5">
      <c r="A360" s="52"/>
      <c r="B360" s="52"/>
      <c r="C360" s="52"/>
      <c r="E360" s="52"/>
      <c r="F360" s="52"/>
      <c r="G360" s="52"/>
      <c r="M360" s="52"/>
      <c r="N360" s="52"/>
      <c r="O360" s="52"/>
      <c r="Q360" s="52"/>
      <c r="R360" s="52"/>
      <c r="S360" s="52"/>
      <c r="T360" s="52"/>
      <c r="U360" s="52"/>
      <c r="V360" s="52"/>
      <c r="W360" s="52"/>
      <c r="X360" s="52"/>
      <c r="Y360" s="52"/>
    </row>
    <row r="361" spans="1:25" ht="13.5">
      <c r="A361" s="52"/>
      <c r="B361" s="52"/>
      <c r="C361" s="52"/>
      <c r="E361" s="52"/>
      <c r="F361" s="52"/>
      <c r="G361" s="52"/>
      <c r="M361" s="52"/>
      <c r="N361" s="52"/>
      <c r="O361" s="52"/>
      <c r="Q361" s="52"/>
      <c r="R361" s="52"/>
      <c r="S361" s="52"/>
      <c r="T361" s="52"/>
      <c r="U361" s="52"/>
      <c r="V361" s="52"/>
      <c r="W361" s="52"/>
      <c r="X361" s="52"/>
      <c r="Y361" s="52"/>
    </row>
    <row r="362" spans="1:25" ht="13.5">
      <c r="A362" s="52"/>
      <c r="B362" s="52"/>
      <c r="C362" s="52"/>
      <c r="E362" s="52"/>
      <c r="F362" s="52"/>
      <c r="G362" s="52"/>
      <c r="M362" s="52"/>
      <c r="N362" s="52"/>
      <c r="O362" s="52"/>
      <c r="Q362" s="52"/>
      <c r="R362" s="52"/>
      <c r="S362" s="52"/>
      <c r="T362" s="52"/>
      <c r="U362" s="52"/>
      <c r="V362" s="52"/>
      <c r="W362" s="52"/>
      <c r="X362" s="52"/>
      <c r="Y362" s="52"/>
    </row>
    <row r="363" spans="1:25" ht="13.5">
      <c r="A363" s="52"/>
      <c r="B363" s="52"/>
      <c r="C363" s="52"/>
      <c r="E363" s="52"/>
      <c r="F363" s="52"/>
      <c r="G363" s="52"/>
      <c r="M363" s="52"/>
      <c r="N363" s="52"/>
      <c r="O363" s="52"/>
      <c r="Q363" s="52"/>
      <c r="R363" s="52"/>
      <c r="S363" s="52"/>
      <c r="T363" s="52"/>
      <c r="U363" s="52"/>
      <c r="V363" s="52"/>
      <c r="W363" s="52"/>
      <c r="X363" s="52"/>
      <c r="Y363" s="52"/>
    </row>
    <row r="364" spans="1:25" ht="13.5">
      <c r="A364" s="52"/>
      <c r="B364" s="52"/>
      <c r="C364" s="52"/>
      <c r="E364" s="52"/>
      <c r="F364" s="52"/>
      <c r="G364" s="52"/>
      <c r="M364" s="52"/>
      <c r="N364" s="52"/>
      <c r="O364" s="52"/>
      <c r="Q364" s="52"/>
      <c r="R364" s="52"/>
      <c r="S364" s="52"/>
      <c r="T364" s="52"/>
      <c r="U364" s="52"/>
      <c r="V364" s="52"/>
      <c r="W364" s="52"/>
      <c r="X364" s="52"/>
      <c r="Y364" s="52"/>
    </row>
    <row r="365" spans="1:25" ht="13.5">
      <c r="A365" s="52"/>
      <c r="B365" s="52"/>
      <c r="C365" s="52"/>
      <c r="E365" s="52"/>
      <c r="F365" s="52"/>
      <c r="G365" s="52"/>
      <c r="M365" s="52"/>
      <c r="N365" s="52"/>
      <c r="O365" s="52"/>
      <c r="Q365" s="52"/>
      <c r="R365" s="52"/>
      <c r="S365" s="52"/>
      <c r="T365" s="52"/>
      <c r="U365" s="52"/>
      <c r="V365" s="52"/>
      <c r="W365" s="52"/>
      <c r="X365" s="52"/>
      <c r="Y365" s="52"/>
    </row>
    <row r="366" spans="1:25" ht="13.5">
      <c r="A366" s="52"/>
      <c r="B366" s="52"/>
      <c r="C366" s="52"/>
      <c r="E366" s="52"/>
      <c r="F366" s="52"/>
      <c r="G366" s="52"/>
      <c r="M366" s="52"/>
      <c r="N366" s="52"/>
      <c r="O366" s="52"/>
      <c r="Q366" s="52"/>
      <c r="R366" s="52"/>
      <c r="S366" s="52"/>
      <c r="T366" s="52"/>
      <c r="U366" s="52"/>
      <c r="V366" s="52"/>
      <c r="W366" s="52"/>
      <c r="X366" s="52"/>
      <c r="Y366" s="52"/>
    </row>
    <row r="367" spans="1:25" ht="13.5">
      <c r="A367" s="52"/>
      <c r="B367" s="52"/>
      <c r="C367" s="52"/>
      <c r="E367" s="52"/>
      <c r="F367" s="52"/>
      <c r="G367" s="52"/>
      <c r="M367" s="52"/>
      <c r="N367" s="52"/>
      <c r="O367" s="52"/>
      <c r="Q367" s="52"/>
      <c r="R367" s="52"/>
      <c r="S367" s="52"/>
      <c r="T367" s="52"/>
      <c r="U367" s="52"/>
      <c r="V367" s="52"/>
      <c r="W367" s="52"/>
      <c r="X367" s="52"/>
      <c r="Y367" s="52"/>
    </row>
    <row r="368" spans="1:25" ht="13.5">
      <c r="A368" s="52"/>
      <c r="B368" s="52"/>
      <c r="C368" s="52"/>
      <c r="E368" s="52"/>
      <c r="F368" s="52"/>
      <c r="G368" s="52"/>
      <c r="M368" s="52"/>
      <c r="N368" s="52"/>
      <c r="O368" s="52"/>
      <c r="Q368" s="52"/>
      <c r="R368" s="52"/>
      <c r="S368" s="52"/>
      <c r="T368" s="52"/>
      <c r="U368" s="52"/>
      <c r="V368" s="52"/>
      <c r="W368" s="52"/>
      <c r="X368" s="52"/>
      <c r="Y368" s="52"/>
    </row>
    <row r="369" spans="1:25" ht="13.5">
      <c r="A369" s="52"/>
      <c r="B369" s="52"/>
      <c r="C369" s="52"/>
      <c r="E369" s="52"/>
      <c r="F369" s="52"/>
      <c r="G369" s="52"/>
      <c r="M369" s="52"/>
      <c r="N369" s="52"/>
      <c r="O369" s="52"/>
      <c r="Q369" s="52"/>
      <c r="R369" s="52"/>
      <c r="S369" s="52"/>
      <c r="T369" s="52"/>
      <c r="U369" s="52"/>
      <c r="V369" s="52"/>
      <c r="W369" s="52"/>
      <c r="X369" s="52"/>
      <c r="Y369" s="52"/>
    </row>
    <row r="370" spans="1:25" ht="13.5">
      <c r="A370" s="52"/>
      <c r="B370" s="52"/>
      <c r="C370" s="52"/>
      <c r="E370" s="52"/>
      <c r="F370" s="52"/>
      <c r="G370" s="52"/>
      <c r="M370" s="52"/>
      <c r="N370" s="52"/>
      <c r="O370" s="52"/>
      <c r="Q370" s="52"/>
      <c r="R370" s="52"/>
      <c r="S370" s="52"/>
      <c r="T370" s="52"/>
      <c r="U370" s="52"/>
      <c r="V370" s="52"/>
      <c r="W370" s="52"/>
      <c r="X370" s="52"/>
      <c r="Y370" s="52"/>
    </row>
    <row r="371" spans="1:25" ht="13.5">
      <c r="A371" s="52"/>
      <c r="B371" s="52"/>
      <c r="C371" s="52"/>
      <c r="E371" s="52"/>
      <c r="F371" s="52"/>
      <c r="G371" s="52"/>
      <c r="M371" s="52"/>
      <c r="N371" s="52"/>
      <c r="O371" s="52"/>
      <c r="Q371" s="52"/>
      <c r="R371" s="52"/>
      <c r="S371" s="52"/>
      <c r="T371" s="52"/>
      <c r="U371" s="52"/>
      <c r="V371" s="52"/>
      <c r="W371" s="52"/>
      <c r="X371" s="52"/>
      <c r="Y371" s="52"/>
    </row>
    <row r="372" spans="1:25" ht="13.5">
      <c r="A372" s="52"/>
      <c r="B372" s="52"/>
      <c r="C372" s="52"/>
      <c r="E372" s="52"/>
      <c r="F372" s="52"/>
      <c r="G372" s="52"/>
      <c r="M372" s="52"/>
      <c r="N372" s="52"/>
      <c r="O372" s="52"/>
      <c r="Q372" s="52"/>
      <c r="R372" s="52"/>
      <c r="S372" s="52"/>
      <c r="T372" s="52"/>
      <c r="U372" s="52"/>
      <c r="V372" s="52"/>
      <c r="W372" s="52"/>
      <c r="X372" s="52"/>
      <c r="Y372" s="52"/>
    </row>
    <row r="373" spans="1:25" ht="13.5">
      <c r="A373" s="52"/>
      <c r="B373" s="52"/>
      <c r="C373" s="52"/>
      <c r="E373" s="52"/>
      <c r="F373" s="52"/>
      <c r="G373" s="52"/>
      <c r="M373" s="52"/>
      <c r="N373" s="52"/>
      <c r="O373" s="52"/>
      <c r="Q373" s="52"/>
      <c r="R373" s="52"/>
      <c r="S373" s="52"/>
      <c r="T373" s="52"/>
      <c r="U373" s="52"/>
      <c r="V373" s="52"/>
      <c r="W373" s="52"/>
      <c r="X373" s="52"/>
      <c r="Y373" s="52"/>
    </row>
    <row r="374" spans="1:25" ht="13.5">
      <c r="A374" s="52"/>
      <c r="B374" s="52"/>
      <c r="C374" s="52"/>
      <c r="E374" s="52"/>
      <c r="F374" s="52"/>
      <c r="G374" s="52"/>
      <c r="M374" s="52"/>
      <c r="N374" s="52"/>
      <c r="O374" s="52"/>
      <c r="Q374" s="52"/>
      <c r="R374" s="52"/>
      <c r="S374" s="52"/>
      <c r="T374" s="52"/>
      <c r="U374" s="52"/>
      <c r="V374" s="52"/>
      <c r="W374" s="52"/>
      <c r="X374" s="52"/>
      <c r="Y374" s="52"/>
    </row>
    <row r="375" spans="1:25" ht="13.5">
      <c r="A375" s="52"/>
      <c r="B375" s="52"/>
      <c r="C375" s="52"/>
      <c r="E375" s="52"/>
      <c r="F375" s="52"/>
      <c r="G375" s="52"/>
      <c r="M375" s="52"/>
      <c r="N375" s="52"/>
      <c r="O375" s="52"/>
      <c r="Q375" s="52"/>
      <c r="R375" s="52"/>
      <c r="S375" s="52"/>
      <c r="T375" s="52"/>
      <c r="U375" s="52"/>
      <c r="V375" s="52"/>
      <c r="W375" s="52"/>
      <c r="X375" s="52"/>
      <c r="Y375" s="52"/>
    </row>
    <row r="376" spans="1:25" ht="13.5">
      <c r="A376" s="52"/>
      <c r="B376" s="52"/>
      <c r="C376" s="52"/>
      <c r="E376" s="52"/>
      <c r="F376" s="52"/>
      <c r="G376" s="52"/>
      <c r="M376" s="52"/>
      <c r="N376" s="52"/>
      <c r="O376" s="52"/>
      <c r="Q376" s="52"/>
      <c r="R376" s="52"/>
      <c r="S376" s="52"/>
      <c r="T376" s="52"/>
      <c r="U376" s="52"/>
      <c r="V376" s="52"/>
      <c r="W376" s="52"/>
      <c r="X376" s="52"/>
      <c r="Y376" s="52"/>
    </row>
    <row r="377" spans="1:25" ht="13.5">
      <c r="A377" s="52"/>
      <c r="B377" s="52"/>
      <c r="C377" s="52"/>
      <c r="E377" s="52"/>
      <c r="F377" s="52"/>
      <c r="G377" s="52"/>
      <c r="M377" s="52"/>
      <c r="N377" s="52"/>
      <c r="O377" s="52"/>
      <c r="Q377" s="52"/>
      <c r="R377" s="52"/>
      <c r="S377" s="52"/>
      <c r="T377" s="52"/>
      <c r="U377" s="52"/>
      <c r="V377" s="52"/>
      <c r="W377" s="52"/>
      <c r="X377" s="52"/>
      <c r="Y377" s="52"/>
    </row>
    <row r="378" spans="1:25" ht="13.5">
      <c r="A378" s="52"/>
      <c r="B378" s="52"/>
      <c r="C378" s="52"/>
      <c r="E378" s="52"/>
      <c r="F378" s="52"/>
      <c r="G378" s="52"/>
      <c r="M378" s="52"/>
      <c r="N378" s="52"/>
      <c r="O378" s="52"/>
      <c r="Q378" s="52"/>
      <c r="R378" s="52"/>
      <c r="S378" s="52"/>
      <c r="T378" s="52"/>
      <c r="U378" s="52"/>
      <c r="V378" s="52"/>
      <c r="W378" s="52"/>
      <c r="X378" s="52"/>
      <c r="Y378" s="52"/>
    </row>
    <row r="379" spans="1:25" ht="13.5">
      <c r="A379" s="52"/>
      <c r="B379" s="52"/>
      <c r="C379" s="52"/>
      <c r="E379" s="52"/>
      <c r="F379" s="52"/>
      <c r="G379" s="52"/>
      <c r="M379" s="52"/>
      <c r="N379" s="52"/>
      <c r="O379" s="52"/>
      <c r="Q379" s="52"/>
      <c r="R379" s="52"/>
      <c r="S379" s="52"/>
      <c r="T379" s="52"/>
      <c r="U379" s="52"/>
      <c r="V379" s="52"/>
      <c r="W379" s="52"/>
      <c r="X379" s="52"/>
      <c r="Y379" s="52"/>
    </row>
    <row r="380" spans="1:25" ht="13.5">
      <c r="A380" s="52"/>
      <c r="B380" s="52"/>
      <c r="C380" s="52"/>
      <c r="E380" s="52"/>
      <c r="F380" s="52"/>
      <c r="G380" s="52"/>
      <c r="M380" s="52"/>
      <c r="N380" s="52"/>
      <c r="O380" s="52"/>
      <c r="Q380" s="52"/>
      <c r="R380" s="52"/>
      <c r="S380" s="52"/>
      <c r="T380" s="52"/>
      <c r="U380" s="52"/>
      <c r="V380" s="52"/>
      <c r="W380" s="52"/>
      <c r="X380" s="52"/>
      <c r="Y380" s="52"/>
    </row>
    <row r="381" spans="1:25" ht="13.5">
      <c r="A381" s="52"/>
      <c r="B381" s="52"/>
      <c r="C381" s="52"/>
      <c r="E381" s="52"/>
      <c r="F381" s="52"/>
      <c r="G381" s="52"/>
      <c r="M381" s="52"/>
      <c r="N381" s="52"/>
      <c r="O381" s="52"/>
      <c r="Q381" s="52"/>
      <c r="R381" s="52"/>
      <c r="S381" s="52"/>
      <c r="T381" s="52"/>
      <c r="U381" s="52"/>
      <c r="V381" s="52"/>
      <c r="W381" s="52"/>
      <c r="X381" s="52"/>
      <c r="Y381" s="52"/>
    </row>
    <row r="382" spans="1:25" ht="13.5">
      <c r="A382" s="52"/>
      <c r="B382" s="52"/>
      <c r="C382" s="52"/>
      <c r="E382" s="52"/>
      <c r="F382" s="52"/>
      <c r="G382" s="52"/>
      <c r="M382" s="52"/>
      <c r="N382" s="52"/>
      <c r="O382" s="52"/>
      <c r="Q382" s="52"/>
      <c r="R382" s="52"/>
      <c r="S382" s="52"/>
      <c r="T382" s="52"/>
      <c r="U382" s="52"/>
      <c r="V382" s="52"/>
      <c r="W382" s="52"/>
      <c r="X382" s="52"/>
      <c r="Y382" s="52"/>
    </row>
    <row r="383" spans="1:25" ht="13.5">
      <c r="A383" s="52"/>
      <c r="B383" s="52"/>
      <c r="C383" s="52"/>
      <c r="E383" s="52"/>
      <c r="F383" s="52"/>
      <c r="G383" s="52"/>
      <c r="M383" s="52"/>
      <c r="N383" s="52"/>
      <c r="O383" s="52"/>
      <c r="Q383" s="52"/>
      <c r="R383" s="52"/>
      <c r="S383" s="52"/>
      <c r="T383" s="52"/>
      <c r="U383" s="52"/>
      <c r="V383" s="52"/>
      <c r="W383" s="52"/>
      <c r="X383" s="52"/>
      <c r="Y383" s="52"/>
    </row>
    <row r="384" spans="1:25" ht="13.5">
      <c r="A384" s="52"/>
      <c r="B384" s="52"/>
      <c r="C384" s="52"/>
      <c r="E384" s="52"/>
      <c r="F384" s="52"/>
      <c r="G384" s="52"/>
      <c r="M384" s="52"/>
      <c r="N384" s="52"/>
      <c r="O384" s="52"/>
      <c r="Q384" s="52"/>
      <c r="R384" s="52"/>
      <c r="S384" s="52"/>
      <c r="T384" s="52"/>
      <c r="U384" s="52"/>
      <c r="V384" s="52"/>
      <c r="W384" s="52"/>
      <c r="X384" s="52"/>
      <c r="Y384" s="52"/>
    </row>
    <row r="385" spans="1:25" ht="13.5">
      <c r="A385" s="52"/>
      <c r="B385" s="52"/>
      <c r="C385" s="52"/>
      <c r="E385" s="52"/>
      <c r="F385" s="52"/>
      <c r="G385" s="52"/>
      <c r="M385" s="52"/>
      <c r="N385" s="52"/>
      <c r="O385" s="52"/>
      <c r="Q385" s="52"/>
      <c r="R385" s="52"/>
      <c r="S385" s="52"/>
      <c r="T385" s="52"/>
      <c r="U385" s="52"/>
      <c r="V385" s="52"/>
      <c r="W385" s="52"/>
      <c r="X385" s="52"/>
      <c r="Y385" s="52"/>
    </row>
    <row r="386" spans="1:25" ht="13.5">
      <c r="A386" s="52"/>
      <c r="B386" s="52"/>
      <c r="C386" s="52"/>
      <c r="E386" s="52"/>
      <c r="F386" s="52"/>
      <c r="G386" s="52"/>
      <c r="M386" s="52"/>
      <c r="N386" s="52"/>
      <c r="O386" s="52"/>
      <c r="Q386" s="52"/>
      <c r="R386" s="52"/>
      <c r="S386" s="52"/>
      <c r="T386" s="52"/>
      <c r="U386" s="52"/>
      <c r="V386" s="52"/>
      <c r="W386" s="52"/>
      <c r="X386" s="52"/>
      <c r="Y386" s="52"/>
    </row>
    <row r="387" spans="1:25" ht="13.5">
      <c r="A387" s="52"/>
      <c r="B387" s="52"/>
      <c r="C387" s="52"/>
      <c r="E387" s="52"/>
      <c r="F387" s="52"/>
      <c r="G387" s="52"/>
      <c r="M387" s="52"/>
      <c r="N387" s="52"/>
      <c r="O387" s="52"/>
      <c r="Q387" s="52"/>
      <c r="R387" s="52"/>
      <c r="S387" s="52"/>
      <c r="T387" s="52"/>
      <c r="U387" s="52"/>
      <c r="V387" s="52"/>
      <c r="W387" s="52"/>
      <c r="X387" s="52"/>
      <c r="Y387" s="52"/>
    </row>
    <row r="388" spans="1:25" ht="13.5">
      <c r="A388" s="52"/>
      <c r="B388" s="52"/>
      <c r="C388" s="52"/>
      <c r="E388" s="52"/>
      <c r="F388" s="52"/>
      <c r="G388" s="52"/>
      <c r="M388" s="52"/>
      <c r="N388" s="52"/>
      <c r="O388" s="52"/>
      <c r="Q388" s="52"/>
      <c r="R388" s="52"/>
      <c r="S388" s="52"/>
      <c r="T388" s="52"/>
      <c r="U388" s="52"/>
      <c r="V388" s="52"/>
      <c r="W388" s="52"/>
      <c r="X388" s="52"/>
      <c r="Y388" s="52"/>
    </row>
    <row r="389" spans="1:25" ht="13.5">
      <c r="A389" s="52"/>
      <c r="B389" s="52"/>
      <c r="C389" s="52"/>
      <c r="E389" s="52"/>
      <c r="F389" s="52"/>
      <c r="G389" s="52"/>
      <c r="M389" s="52"/>
      <c r="N389" s="52"/>
      <c r="O389" s="52"/>
      <c r="Q389" s="52"/>
      <c r="R389" s="52"/>
      <c r="S389" s="52"/>
      <c r="T389" s="52"/>
      <c r="U389" s="52"/>
      <c r="V389" s="52"/>
      <c r="W389" s="52"/>
      <c r="X389" s="52"/>
      <c r="Y389" s="52"/>
    </row>
    <row r="390" spans="1:25" ht="13.5">
      <c r="A390" s="52"/>
      <c r="B390" s="52"/>
      <c r="C390" s="52"/>
      <c r="E390" s="52"/>
      <c r="F390" s="52"/>
      <c r="G390" s="52"/>
      <c r="M390" s="52"/>
      <c r="N390" s="52"/>
      <c r="O390" s="52"/>
      <c r="Q390" s="52"/>
      <c r="R390" s="52"/>
      <c r="S390" s="52"/>
      <c r="T390" s="52"/>
      <c r="U390" s="52"/>
      <c r="V390" s="52"/>
      <c r="W390" s="52"/>
      <c r="X390" s="52"/>
      <c r="Y390" s="52"/>
    </row>
    <row r="391" spans="1:25" ht="13.5">
      <c r="A391" s="52"/>
      <c r="B391" s="52"/>
      <c r="C391" s="52"/>
      <c r="E391" s="52"/>
      <c r="F391" s="52"/>
      <c r="G391" s="52"/>
      <c r="M391" s="52"/>
      <c r="N391" s="52"/>
      <c r="O391" s="52"/>
      <c r="Q391" s="52"/>
      <c r="R391" s="52"/>
      <c r="S391" s="52"/>
      <c r="T391" s="52"/>
      <c r="U391" s="52"/>
      <c r="V391" s="52"/>
      <c r="W391" s="52"/>
      <c r="X391" s="52"/>
      <c r="Y391" s="52"/>
    </row>
    <row r="392" spans="1:25" ht="13.5">
      <c r="A392" s="52"/>
      <c r="B392" s="52"/>
      <c r="C392" s="52"/>
      <c r="E392" s="52"/>
      <c r="F392" s="52"/>
      <c r="G392" s="52"/>
      <c r="M392" s="52"/>
      <c r="N392" s="52"/>
      <c r="O392" s="52"/>
      <c r="Q392" s="52"/>
      <c r="R392" s="52"/>
      <c r="S392" s="52"/>
      <c r="T392" s="52"/>
      <c r="U392" s="52"/>
      <c r="V392" s="52"/>
      <c r="W392" s="52"/>
      <c r="X392" s="52"/>
      <c r="Y392" s="52"/>
    </row>
    <row r="393" spans="1:25" ht="13.5">
      <c r="A393" s="52"/>
      <c r="B393" s="52"/>
      <c r="C393" s="52"/>
      <c r="E393" s="52"/>
      <c r="F393" s="52"/>
      <c r="G393" s="52"/>
      <c r="M393" s="52"/>
      <c r="N393" s="52"/>
      <c r="O393" s="52"/>
      <c r="Q393" s="52"/>
      <c r="R393" s="52"/>
      <c r="S393" s="52"/>
      <c r="T393" s="52"/>
      <c r="U393" s="52"/>
      <c r="V393" s="52"/>
      <c r="W393" s="52"/>
      <c r="X393" s="52"/>
      <c r="Y393" s="52"/>
    </row>
    <row r="394" spans="1:25" ht="13.5">
      <c r="A394" s="52"/>
      <c r="B394" s="52"/>
      <c r="C394" s="52"/>
      <c r="E394" s="52"/>
      <c r="F394" s="52"/>
      <c r="G394" s="52"/>
      <c r="M394" s="52"/>
      <c r="N394" s="52"/>
      <c r="O394" s="52"/>
      <c r="Q394" s="52"/>
      <c r="R394" s="52"/>
      <c r="S394" s="52"/>
      <c r="T394" s="52"/>
      <c r="U394" s="52"/>
      <c r="V394" s="52"/>
      <c r="W394" s="52"/>
      <c r="X394" s="52"/>
      <c r="Y394" s="52"/>
    </row>
    <row r="395" spans="1:25" ht="13.5">
      <c r="A395" s="52"/>
      <c r="B395" s="52"/>
      <c r="C395" s="52"/>
      <c r="E395" s="52"/>
      <c r="F395" s="52"/>
      <c r="G395" s="52"/>
      <c r="M395" s="52"/>
      <c r="N395" s="52"/>
      <c r="O395" s="52"/>
      <c r="Q395" s="52"/>
      <c r="R395" s="52"/>
      <c r="S395" s="52"/>
      <c r="T395" s="52"/>
      <c r="U395" s="52"/>
      <c r="V395" s="52"/>
      <c r="W395" s="52"/>
      <c r="X395" s="52"/>
      <c r="Y395" s="52"/>
    </row>
    <row r="396" spans="1:25" ht="13.5">
      <c r="A396" s="52"/>
      <c r="B396" s="52"/>
      <c r="C396" s="52"/>
      <c r="E396" s="52"/>
      <c r="F396" s="52"/>
      <c r="G396" s="52"/>
      <c r="M396" s="52"/>
      <c r="N396" s="52"/>
      <c r="O396" s="52"/>
      <c r="Q396" s="52"/>
      <c r="R396" s="52"/>
      <c r="S396" s="52"/>
      <c r="T396" s="52"/>
      <c r="U396" s="52"/>
      <c r="V396" s="52"/>
      <c r="W396" s="52"/>
      <c r="X396" s="52"/>
      <c r="Y396" s="52"/>
    </row>
    <row r="397" spans="1:25" ht="13.5">
      <c r="A397" s="52"/>
      <c r="B397" s="52"/>
      <c r="C397" s="52"/>
      <c r="E397" s="52"/>
      <c r="F397" s="52"/>
      <c r="G397" s="52"/>
      <c r="M397" s="52"/>
      <c r="N397" s="52"/>
      <c r="O397" s="52"/>
      <c r="Q397" s="52"/>
      <c r="R397" s="52"/>
      <c r="S397" s="52"/>
      <c r="T397" s="52"/>
      <c r="U397" s="52"/>
      <c r="V397" s="52"/>
      <c r="W397" s="52"/>
      <c r="X397" s="52"/>
      <c r="Y397" s="52"/>
    </row>
    <row r="398" spans="1:25" ht="13.5">
      <c r="A398" s="52"/>
      <c r="B398" s="52"/>
      <c r="C398" s="52"/>
      <c r="E398" s="52"/>
      <c r="F398" s="52"/>
      <c r="G398" s="52"/>
      <c r="M398" s="52"/>
      <c r="N398" s="52"/>
      <c r="O398" s="52"/>
      <c r="Q398" s="52"/>
      <c r="R398" s="52"/>
      <c r="S398" s="52"/>
      <c r="T398" s="52"/>
      <c r="U398" s="52"/>
      <c r="V398" s="52"/>
      <c r="W398" s="52"/>
      <c r="X398" s="52"/>
      <c r="Y398" s="52"/>
    </row>
    <row r="399" spans="1:25" ht="13.5">
      <c r="A399" s="52"/>
      <c r="B399" s="52"/>
      <c r="C399" s="52"/>
      <c r="E399" s="52"/>
      <c r="F399" s="52"/>
      <c r="G399" s="52"/>
      <c r="M399" s="52"/>
      <c r="N399" s="52"/>
      <c r="O399" s="52"/>
      <c r="Q399" s="52"/>
      <c r="R399" s="52"/>
      <c r="S399" s="52"/>
      <c r="T399" s="52"/>
      <c r="U399" s="52"/>
      <c r="V399" s="52"/>
      <c r="W399" s="52"/>
      <c r="X399" s="52"/>
      <c r="Y399" s="52"/>
    </row>
    <row r="400" spans="1:25" ht="13.5">
      <c r="A400" s="52"/>
      <c r="B400" s="52"/>
      <c r="C400" s="52"/>
      <c r="E400" s="52"/>
      <c r="F400" s="52"/>
      <c r="G400" s="52"/>
      <c r="M400" s="52"/>
      <c r="N400" s="52"/>
      <c r="O400" s="52"/>
      <c r="Q400" s="52"/>
      <c r="R400" s="52"/>
      <c r="S400" s="52"/>
      <c r="T400" s="52"/>
      <c r="U400" s="52"/>
      <c r="V400" s="52"/>
      <c r="W400" s="52"/>
      <c r="X400" s="52"/>
      <c r="Y400" s="52"/>
    </row>
    <row r="401" spans="1:25" ht="13.5">
      <c r="A401" s="52"/>
      <c r="B401" s="52"/>
      <c r="C401" s="52"/>
      <c r="E401" s="52"/>
      <c r="F401" s="52"/>
      <c r="G401" s="52"/>
      <c r="M401" s="52"/>
      <c r="N401" s="52"/>
      <c r="O401" s="52"/>
      <c r="Q401" s="52"/>
      <c r="R401" s="52"/>
      <c r="S401" s="52"/>
      <c r="T401" s="52"/>
      <c r="U401" s="52"/>
      <c r="V401" s="52"/>
      <c r="W401" s="52"/>
      <c r="X401" s="52"/>
      <c r="Y401" s="52"/>
    </row>
    <row r="402" spans="1:25" ht="13.5">
      <c r="A402" s="52"/>
      <c r="B402" s="52"/>
      <c r="C402" s="52"/>
      <c r="E402" s="52"/>
      <c r="F402" s="52"/>
      <c r="G402" s="52"/>
      <c r="M402" s="52"/>
      <c r="N402" s="52"/>
      <c r="O402" s="52"/>
      <c r="Q402" s="52"/>
      <c r="R402" s="52"/>
      <c r="S402" s="52"/>
      <c r="T402" s="52"/>
      <c r="U402" s="52"/>
      <c r="V402" s="52"/>
      <c r="W402" s="52"/>
      <c r="X402" s="52"/>
      <c r="Y402" s="52"/>
    </row>
    <row r="403" spans="1:25" ht="13.5">
      <c r="A403" s="52"/>
      <c r="B403" s="52"/>
      <c r="C403" s="52"/>
      <c r="E403" s="52"/>
      <c r="F403" s="52"/>
      <c r="G403" s="52"/>
      <c r="M403" s="52"/>
      <c r="N403" s="52"/>
      <c r="O403" s="52"/>
      <c r="Q403" s="52"/>
      <c r="R403" s="52"/>
      <c r="S403" s="52"/>
      <c r="T403" s="52"/>
      <c r="U403" s="52"/>
      <c r="V403" s="52"/>
      <c r="W403" s="52"/>
      <c r="X403" s="52"/>
      <c r="Y403" s="52"/>
    </row>
    <row r="404" spans="1:25" ht="13.5">
      <c r="A404" s="52"/>
      <c r="B404" s="52"/>
      <c r="C404" s="52"/>
      <c r="E404" s="52"/>
      <c r="F404" s="52"/>
      <c r="G404" s="52"/>
      <c r="M404" s="52"/>
      <c r="N404" s="52"/>
      <c r="O404" s="52"/>
      <c r="Q404" s="52"/>
      <c r="R404" s="52"/>
      <c r="S404" s="52"/>
      <c r="T404" s="52"/>
      <c r="U404" s="52"/>
      <c r="V404" s="52"/>
      <c r="W404" s="52"/>
      <c r="X404" s="52"/>
      <c r="Y404" s="52"/>
    </row>
    <row r="405" spans="1:25" ht="13.5">
      <c r="A405" s="52"/>
      <c r="B405" s="52"/>
      <c r="C405" s="52"/>
      <c r="E405" s="52"/>
      <c r="F405" s="52"/>
      <c r="G405" s="52"/>
      <c r="M405" s="52"/>
      <c r="N405" s="52"/>
      <c r="O405" s="52"/>
      <c r="Q405" s="52"/>
      <c r="R405" s="52"/>
      <c r="S405" s="52"/>
      <c r="T405" s="52"/>
      <c r="U405" s="52"/>
      <c r="V405" s="52"/>
      <c r="W405" s="52"/>
      <c r="X405" s="52"/>
      <c r="Y405" s="52"/>
    </row>
    <row r="406" spans="1:25" ht="13.5">
      <c r="A406" s="52"/>
      <c r="B406" s="52"/>
      <c r="C406" s="52"/>
      <c r="E406" s="52"/>
      <c r="F406" s="52"/>
      <c r="G406" s="52"/>
      <c r="M406" s="52"/>
      <c r="N406" s="52"/>
      <c r="O406" s="52"/>
      <c r="Q406" s="52"/>
      <c r="R406" s="52"/>
      <c r="S406" s="52"/>
      <c r="T406" s="52"/>
      <c r="U406" s="52"/>
      <c r="V406" s="52"/>
      <c r="W406" s="52"/>
      <c r="X406" s="52"/>
      <c r="Y406" s="52"/>
    </row>
    <row r="407" spans="1:25" ht="13.5">
      <c r="A407" s="52"/>
      <c r="B407" s="52"/>
      <c r="C407" s="52"/>
      <c r="E407" s="52"/>
      <c r="F407" s="52"/>
      <c r="G407" s="52"/>
      <c r="M407" s="52"/>
      <c r="N407" s="52"/>
      <c r="O407" s="52"/>
      <c r="Q407" s="52"/>
      <c r="R407" s="52"/>
      <c r="S407" s="52"/>
      <c r="T407" s="52"/>
      <c r="U407" s="52"/>
      <c r="V407" s="52"/>
      <c r="W407" s="52"/>
      <c r="X407" s="52"/>
      <c r="Y407" s="52"/>
    </row>
    <row r="408" spans="1:25" ht="13.5">
      <c r="A408" s="52"/>
      <c r="B408" s="52"/>
      <c r="C408" s="52"/>
      <c r="E408" s="52"/>
      <c r="F408" s="52"/>
      <c r="G408" s="52"/>
      <c r="M408" s="52"/>
      <c r="N408" s="52"/>
      <c r="O408" s="52"/>
      <c r="Q408" s="52"/>
      <c r="R408" s="52"/>
      <c r="S408" s="52"/>
      <c r="T408" s="52"/>
      <c r="U408" s="52"/>
      <c r="V408" s="52"/>
      <c r="W408" s="52"/>
      <c r="X408" s="52"/>
      <c r="Y408" s="52"/>
    </row>
    <row r="409" spans="1:25" ht="13.5">
      <c r="A409" s="52"/>
      <c r="B409" s="52"/>
      <c r="C409" s="52"/>
      <c r="E409" s="52"/>
      <c r="F409" s="52"/>
      <c r="G409" s="52"/>
      <c r="M409" s="52"/>
      <c r="N409" s="52"/>
      <c r="O409" s="52"/>
      <c r="Q409" s="52"/>
      <c r="R409" s="52"/>
      <c r="S409" s="52"/>
      <c r="T409" s="52"/>
      <c r="U409" s="52"/>
      <c r="V409" s="52"/>
      <c r="W409" s="52"/>
      <c r="X409" s="52"/>
      <c r="Y409" s="52"/>
    </row>
    <row r="410" spans="1:25" ht="13.5">
      <c r="A410" s="52"/>
      <c r="B410" s="52"/>
      <c r="C410" s="52"/>
      <c r="E410" s="52"/>
      <c r="F410" s="52"/>
      <c r="G410" s="52"/>
      <c r="M410" s="52"/>
      <c r="N410" s="52"/>
      <c r="O410" s="52"/>
      <c r="Q410" s="52"/>
      <c r="R410" s="52"/>
      <c r="S410" s="52"/>
      <c r="T410" s="52"/>
      <c r="U410" s="52"/>
      <c r="V410" s="52"/>
      <c r="W410" s="52"/>
      <c r="X410" s="52"/>
      <c r="Y410" s="52"/>
    </row>
    <row r="411" spans="1:25" ht="13.5">
      <c r="A411" s="52"/>
      <c r="B411" s="52"/>
      <c r="C411" s="52"/>
      <c r="E411" s="52"/>
      <c r="F411" s="52"/>
      <c r="G411" s="52"/>
      <c r="M411" s="52"/>
      <c r="N411" s="52"/>
      <c r="O411" s="52"/>
      <c r="Q411" s="52"/>
      <c r="R411" s="52"/>
      <c r="S411" s="52"/>
      <c r="T411" s="52"/>
      <c r="U411" s="52"/>
      <c r="V411" s="52"/>
      <c r="W411" s="52"/>
      <c r="X411" s="52"/>
      <c r="Y411" s="52"/>
    </row>
    <row r="412" spans="1:25" ht="13.5">
      <c r="A412" s="52"/>
      <c r="B412" s="52"/>
      <c r="C412" s="52"/>
      <c r="E412" s="52"/>
      <c r="F412" s="52"/>
      <c r="G412" s="52"/>
      <c r="M412" s="52"/>
      <c r="N412" s="52"/>
      <c r="O412" s="52"/>
      <c r="Q412" s="52"/>
      <c r="R412" s="52"/>
      <c r="S412" s="52"/>
      <c r="T412" s="52"/>
      <c r="U412" s="52"/>
      <c r="V412" s="52"/>
      <c r="W412" s="52"/>
      <c r="X412" s="52"/>
      <c r="Y412" s="52"/>
    </row>
    <row r="413" spans="1:25" ht="13.5">
      <c r="A413" s="52"/>
      <c r="B413" s="52"/>
      <c r="C413" s="52"/>
      <c r="E413" s="52"/>
      <c r="F413" s="52"/>
      <c r="G413" s="52"/>
      <c r="M413" s="52"/>
      <c r="N413" s="52"/>
      <c r="O413" s="52"/>
      <c r="Q413" s="52"/>
      <c r="R413" s="52"/>
      <c r="S413" s="52"/>
      <c r="T413" s="52"/>
      <c r="U413" s="52"/>
      <c r="V413" s="52"/>
      <c r="W413" s="52"/>
      <c r="X413" s="52"/>
      <c r="Y413" s="52"/>
    </row>
    <row r="414" spans="1:25" ht="13.5">
      <c r="A414" s="52"/>
      <c r="B414" s="52"/>
      <c r="C414" s="52"/>
      <c r="E414" s="52"/>
      <c r="F414" s="52"/>
      <c r="G414" s="52"/>
      <c r="M414" s="52"/>
      <c r="N414" s="52"/>
      <c r="O414" s="52"/>
      <c r="Q414" s="52"/>
      <c r="R414" s="52"/>
      <c r="S414" s="52"/>
      <c r="T414" s="52"/>
      <c r="U414" s="52"/>
      <c r="V414" s="52"/>
      <c r="W414" s="52"/>
      <c r="X414" s="52"/>
      <c r="Y414" s="52"/>
    </row>
    <row r="415" spans="1:25" ht="13.5">
      <c r="A415" s="52"/>
      <c r="B415" s="52"/>
      <c r="C415" s="52"/>
      <c r="E415" s="52"/>
      <c r="F415" s="52"/>
      <c r="G415" s="52"/>
      <c r="M415" s="52"/>
      <c r="N415" s="52"/>
      <c r="O415" s="52"/>
      <c r="Q415" s="52"/>
      <c r="R415" s="52"/>
      <c r="S415" s="52"/>
      <c r="T415" s="52"/>
      <c r="U415" s="52"/>
      <c r="V415" s="52"/>
      <c r="W415" s="52"/>
      <c r="X415" s="52"/>
      <c r="Y415" s="52"/>
    </row>
    <row r="416" spans="1:25" ht="13.5">
      <c r="A416" s="52"/>
      <c r="B416" s="52"/>
      <c r="C416" s="52"/>
      <c r="E416" s="52"/>
      <c r="F416" s="52"/>
      <c r="G416" s="52"/>
      <c r="M416" s="52"/>
      <c r="N416" s="52"/>
      <c r="O416" s="52"/>
      <c r="Q416" s="52"/>
      <c r="R416" s="52"/>
      <c r="S416" s="52"/>
      <c r="T416" s="52"/>
      <c r="U416" s="52"/>
      <c r="V416" s="52"/>
      <c r="W416" s="52"/>
      <c r="X416" s="52"/>
      <c r="Y416" s="52"/>
    </row>
    <row r="417" spans="1:25" ht="13.5">
      <c r="A417" s="52"/>
      <c r="B417" s="52"/>
      <c r="C417" s="52"/>
      <c r="E417" s="52"/>
      <c r="F417" s="52"/>
      <c r="G417" s="52"/>
      <c r="M417" s="52"/>
      <c r="N417" s="52"/>
      <c r="O417" s="52"/>
      <c r="Q417" s="52"/>
      <c r="R417" s="52"/>
      <c r="S417" s="52"/>
      <c r="T417" s="52"/>
      <c r="U417" s="52"/>
      <c r="V417" s="52"/>
      <c r="W417" s="52"/>
      <c r="X417" s="52"/>
      <c r="Y417" s="52"/>
    </row>
    <row r="418" spans="1:25" ht="13.5">
      <c r="A418" s="52"/>
      <c r="B418" s="52"/>
      <c r="C418" s="52"/>
      <c r="E418" s="52"/>
      <c r="F418" s="52"/>
      <c r="G418" s="52"/>
      <c r="M418" s="52"/>
      <c r="N418" s="52"/>
      <c r="O418" s="52"/>
      <c r="Q418" s="52"/>
      <c r="R418" s="52"/>
      <c r="S418" s="52"/>
      <c r="T418" s="52"/>
      <c r="U418" s="52"/>
      <c r="V418" s="52"/>
      <c r="W418" s="52"/>
      <c r="X418" s="52"/>
      <c r="Y418" s="52"/>
    </row>
    <row r="419" spans="1:25" ht="13.5">
      <c r="A419" s="52"/>
      <c r="B419" s="52"/>
      <c r="C419" s="52"/>
      <c r="E419" s="52"/>
      <c r="F419" s="52"/>
      <c r="G419" s="52"/>
      <c r="M419" s="52"/>
      <c r="N419" s="52"/>
      <c r="O419" s="52"/>
      <c r="Q419" s="52"/>
      <c r="R419" s="52"/>
      <c r="S419" s="52"/>
      <c r="T419" s="52"/>
      <c r="U419" s="52"/>
      <c r="V419" s="52"/>
      <c r="W419" s="52"/>
      <c r="X419" s="52"/>
      <c r="Y419" s="52"/>
    </row>
    <row r="420" spans="1:25" ht="13.5">
      <c r="A420" s="52"/>
      <c r="B420" s="52"/>
      <c r="C420" s="52"/>
      <c r="E420" s="52"/>
      <c r="F420" s="52"/>
      <c r="G420" s="52"/>
      <c r="M420" s="52"/>
      <c r="N420" s="52"/>
      <c r="O420" s="52"/>
      <c r="Q420" s="52"/>
      <c r="R420" s="52"/>
      <c r="S420" s="52"/>
      <c r="T420" s="52"/>
      <c r="U420" s="52"/>
      <c r="V420" s="52"/>
      <c r="W420" s="52"/>
      <c r="X420" s="52"/>
      <c r="Y420" s="52"/>
    </row>
    <row r="421" spans="1:25" ht="13.5">
      <c r="A421" s="52"/>
      <c r="B421" s="52"/>
      <c r="C421" s="52"/>
      <c r="E421" s="52"/>
      <c r="F421" s="52"/>
      <c r="G421" s="52"/>
      <c r="M421" s="52"/>
      <c r="N421" s="52"/>
      <c r="O421" s="52"/>
      <c r="Q421" s="52"/>
      <c r="R421" s="52"/>
      <c r="S421" s="52"/>
      <c r="T421" s="52"/>
      <c r="U421" s="52"/>
      <c r="V421" s="52"/>
      <c r="W421" s="52"/>
      <c r="X421" s="52"/>
      <c r="Y421" s="52"/>
    </row>
    <row r="422" spans="1:25" ht="13.5">
      <c r="A422" s="52"/>
      <c r="B422" s="52"/>
      <c r="C422" s="52"/>
      <c r="E422" s="52"/>
      <c r="F422" s="52"/>
      <c r="G422" s="52"/>
      <c r="M422" s="52"/>
      <c r="N422" s="52"/>
      <c r="O422" s="52"/>
      <c r="Q422" s="52"/>
      <c r="R422" s="52"/>
      <c r="S422" s="52"/>
      <c r="T422" s="52"/>
      <c r="U422" s="52"/>
      <c r="V422" s="52"/>
      <c r="W422" s="52"/>
      <c r="X422" s="52"/>
      <c r="Y422" s="52"/>
    </row>
    <row r="423" spans="1:25" ht="13.5">
      <c r="A423" s="52"/>
      <c r="B423" s="52"/>
      <c r="C423" s="52"/>
      <c r="E423" s="52"/>
      <c r="F423" s="52"/>
      <c r="G423" s="52"/>
      <c r="M423" s="52"/>
      <c r="N423" s="52"/>
      <c r="O423" s="52"/>
      <c r="Q423" s="52"/>
      <c r="R423" s="52"/>
      <c r="S423" s="52"/>
      <c r="T423" s="52"/>
      <c r="U423" s="52"/>
      <c r="V423" s="52"/>
      <c r="W423" s="52"/>
      <c r="X423" s="52"/>
      <c r="Y423" s="52"/>
    </row>
    <row r="424" spans="1:25" ht="13.5">
      <c r="A424" s="52"/>
      <c r="B424" s="52"/>
      <c r="C424" s="52"/>
      <c r="E424" s="52"/>
      <c r="F424" s="52"/>
      <c r="G424" s="52"/>
      <c r="M424" s="52"/>
      <c r="N424" s="52"/>
      <c r="O424" s="52"/>
      <c r="Q424" s="52"/>
      <c r="R424" s="52"/>
      <c r="S424" s="52"/>
      <c r="T424" s="52"/>
      <c r="U424" s="52"/>
      <c r="V424" s="52"/>
      <c r="W424" s="52"/>
      <c r="X424" s="52"/>
      <c r="Y424" s="52"/>
    </row>
    <row r="425" spans="1:25" ht="13.5">
      <c r="A425" s="52"/>
      <c r="B425" s="52"/>
      <c r="C425" s="52"/>
      <c r="E425" s="52"/>
      <c r="F425" s="52"/>
      <c r="G425" s="52"/>
      <c r="M425" s="52"/>
      <c r="N425" s="52"/>
      <c r="O425" s="52"/>
      <c r="Q425" s="52"/>
      <c r="R425" s="52"/>
      <c r="S425" s="52"/>
      <c r="T425" s="52"/>
      <c r="U425" s="52"/>
      <c r="V425" s="52"/>
      <c r="W425" s="52"/>
      <c r="X425" s="52"/>
      <c r="Y425" s="52"/>
    </row>
    <row r="426" spans="1:25" ht="13.5">
      <c r="A426" s="52"/>
      <c r="B426" s="52"/>
      <c r="C426" s="52"/>
      <c r="E426" s="52"/>
      <c r="F426" s="52"/>
      <c r="G426" s="52"/>
      <c r="M426" s="52"/>
      <c r="N426" s="52"/>
      <c r="O426" s="52"/>
      <c r="Q426" s="52"/>
      <c r="R426" s="52"/>
      <c r="S426" s="52"/>
      <c r="T426" s="52"/>
      <c r="U426" s="52"/>
      <c r="V426" s="52"/>
      <c r="W426" s="52"/>
      <c r="X426" s="52"/>
      <c r="Y426" s="52"/>
    </row>
    <row r="427" spans="1:25" ht="13.5">
      <c r="A427" s="52"/>
      <c r="B427" s="52"/>
      <c r="C427" s="52"/>
      <c r="E427" s="52"/>
      <c r="F427" s="52"/>
      <c r="G427" s="52"/>
      <c r="M427" s="52"/>
      <c r="N427" s="52"/>
      <c r="O427" s="52"/>
      <c r="Q427" s="52"/>
      <c r="R427" s="52"/>
      <c r="S427" s="52"/>
      <c r="T427" s="52"/>
      <c r="U427" s="52"/>
      <c r="V427" s="52"/>
      <c r="W427" s="52"/>
      <c r="X427" s="52"/>
      <c r="Y427" s="52"/>
    </row>
    <row r="428" spans="1:25" ht="13.5">
      <c r="A428" s="52"/>
      <c r="B428" s="52"/>
      <c r="C428" s="52"/>
      <c r="E428" s="52"/>
      <c r="F428" s="52"/>
      <c r="G428" s="52"/>
      <c r="M428" s="52"/>
      <c r="N428" s="52"/>
      <c r="O428" s="52"/>
      <c r="Q428" s="52"/>
      <c r="R428" s="52"/>
      <c r="S428" s="52"/>
      <c r="T428" s="52"/>
      <c r="U428" s="52"/>
      <c r="V428" s="52"/>
      <c r="W428" s="52"/>
      <c r="X428" s="52"/>
      <c r="Y428" s="52"/>
    </row>
    <row r="429" spans="1:25" ht="13.5">
      <c r="A429" s="52"/>
      <c r="B429" s="52"/>
      <c r="C429" s="52"/>
      <c r="E429" s="52"/>
      <c r="F429" s="52"/>
      <c r="G429" s="52"/>
      <c r="M429" s="52"/>
      <c r="N429" s="52"/>
      <c r="O429" s="52"/>
      <c r="Q429" s="52"/>
      <c r="R429" s="52"/>
      <c r="S429" s="52"/>
      <c r="T429" s="52"/>
      <c r="U429" s="52"/>
      <c r="V429" s="52"/>
      <c r="W429" s="52"/>
      <c r="X429" s="52"/>
      <c r="Y429" s="52"/>
    </row>
    <row r="430" spans="1:25" ht="13.5">
      <c r="A430" s="52"/>
      <c r="B430" s="52"/>
      <c r="C430" s="52"/>
      <c r="E430" s="52"/>
      <c r="F430" s="52"/>
      <c r="G430" s="52"/>
      <c r="M430" s="52"/>
      <c r="N430" s="52"/>
      <c r="O430" s="52"/>
      <c r="Q430" s="52"/>
      <c r="R430" s="52"/>
      <c r="S430" s="52"/>
      <c r="T430" s="52"/>
      <c r="U430" s="52"/>
      <c r="V430" s="52"/>
      <c r="W430" s="52"/>
      <c r="X430" s="52"/>
      <c r="Y430" s="52"/>
    </row>
    <row r="431" spans="1:25" ht="13.5">
      <c r="A431" s="52"/>
      <c r="B431" s="52"/>
      <c r="C431" s="52"/>
      <c r="E431" s="52"/>
      <c r="F431" s="52"/>
      <c r="G431" s="52"/>
      <c r="M431" s="52"/>
      <c r="N431" s="52"/>
      <c r="O431" s="52"/>
      <c r="Q431" s="52"/>
      <c r="R431" s="52"/>
      <c r="S431" s="52"/>
      <c r="T431" s="52"/>
      <c r="U431" s="52"/>
      <c r="V431" s="52"/>
      <c r="W431" s="52"/>
      <c r="X431" s="52"/>
      <c r="Y431" s="52"/>
    </row>
    <row r="432" spans="1:25" ht="13.5">
      <c r="A432" s="52"/>
      <c r="B432" s="52"/>
      <c r="C432" s="52"/>
      <c r="E432" s="52"/>
      <c r="F432" s="52"/>
      <c r="G432" s="52"/>
      <c r="M432" s="52"/>
      <c r="N432" s="52"/>
      <c r="O432" s="52"/>
      <c r="Q432" s="52"/>
      <c r="R432" s="52"/>
      <c r="S432" s="52"/>
      <c r="T432" s="52"/>
      <c r="U432" s="52"/>
      <c r="V432" s="52"/>
      <c r="W432" s="52"/>
      <c r="X432" s="52"/>
      <c r="Y432" s="52"/>
    </row>
    <row r="433" spans="1:25" ht="13.5">
      <c r="A433" s="52"/>
      <c r="B433" s="52"/>
      <c r="C433" s="52"/>
      <c r="E433" s="52"/>
      <c r="F433" s="52"/>
      <c r="G433" s="52"/>
      <c r="M433" s="52"/>
      <c r="N433" s="52"/>
      <c r="O433" s="52"/>
      <c r="Q433" s="52"/>
      <c r="R433" s="52"/>
      <c r="S433" s="52"/>
      <c r="T433" s="52"/>
      <c r="U433" s="52"/>
      <c r="V433" s="52"/>
      <c r="W433" s="52"/>
      <c r="X433" s="52"/>
      <c r="Y433" s="52"/>
    </row>
    <row r="434" spans="1:25" ht="13.5">
      <c r="A434" s="52"/>
      <c r="B434" s="52"/>
      <c r="C434" s="52"/>
      <c r="E434" s="52"/>
      <c r="F434" s="52"/>
      <c r="G434" s="52"/>
      <c r="M434" s="52"/>
      <c r="N434" s="52"/>
      <c r="O434" s="52"/>
      <c r="Q434" s="52"/>
      <c r="R434" s="52"/>
      <c r="S434" s="52"/>
      <c r="T434" s="52"/>
      <c r="U434" s="52"/>
      <c r="V434" s="52"/>
      <c r="W434" s="52"/>
      <c r="X434" s="52"/>
      <c r="Y434" s="52"/>
    </row>
    <row r="435" spans="1:25" ht="13.5">
      <c r="A435" s="52"/>
      <c r="B435" s="52"/>
      <c r="C435" s="52"/>
      <c r="E435" s="52"/>
      <c r="F435" s="52"/>
      <c r="G435" s="52"/>
      <c r="M435" s="52"/>
      <c r="N435" s="52"/>
      <c r="O435" s="52"/>
      <c r="Q435" s="52"/>
      <c r="R435" s="52"/>
      <c r="S435" s="52"/>
      <c r="T435" s="52"/>
      <c r="U435" s="52"/>
      <c r="V435" s="52"/>
      <c r="W435" s="52"/>
      <c r="X435" s="52"/>
      <c r="Y435" s="52"/>
    </row>
    <row r="436" spans="1:25" ht="13.5">
      <c r="A436" s="52"/>
      <c r="B436" s="52"/>
      <c r="C436" s="52"/>
      <c r="E436" s="52"/>
      <c r="F436" s="52"/>
      <c r="G436" s="52"/>
      <c r="M436" s="52"/>
      <c r="N436" s="52"/>
      <c r="O436" s="52"/>
      <c r="Q436" s="52"/>
      <c r="R436" s="52"/>
      <c r="S436" s="52"/>
      <c r="T436" s="52"/>
      <c r="U436" s="52"/>
      <c r="V436" s="52"/>
      <c r="W436" s="52"/>
      <c r="X436" s="52"/>
      <c r="Y436" s="52"/>
    </row>
    <row r="437" spans="1:25" ht="13.5">
      <c r="A437" s="52"/>
      <c r="B437" s="52"/>
      <c r="C437" s="52"/>
      <c r="E437" s="52"/>
      <c r="F437" s="52"/>
      <c r="G437" s="52"/>
      <c r="M437" s="52"/>
      <c r="N437" s="52"/>
      <c r="O437" s="52"/>
      <c r="Q437" s="52"/>
      <c r="R437" s="52"/>
      <c r="S437" s="52"/>
      <c r="T437" s="52"/>
      <c r="U437" s="52"/>
      <c r="V437" s="52"/>
      <c r="W437" s="52"/>
      <c r="X437" s="52"/>
      <c r="Y437" s="52"/>
    </row>
    <row r="438" spans="1:25" ht="13.5">
      <c r="A438" s="52"/>
      <c r="B438" s="52"/>
      <c r="C438" s="52"/>
      <c r="E438" s="52"/>
      <c r="F438" s="52"/>
      <c r="G438" s="52"/>
      <c r="M438" s="52"/>
      <c r="N438" s="52"/>
      <c r="O438" s="52"/>
      <c r="Q438" s="52"/>
      <c r="R438" s="52"/>
      <c r="S438" s="52"/>
      <c r="T438" s="52"/>
      <c r="U438" s="52"/>
      <c r="V438" s="52"/>
      <c r="W438" s="52"/>
      <c r="X438" s="52"/>
      <c r="Y438" s="52"/>
    </row>
    <row r="439" spans="1:25" ht="13.5">
      <c r="A439" s="52"/>
      <c r="B439" s="52"/>
      <c r="C439" s="52"/>
      <c r="E439" s="52"/>
      <c r="F439" s="52"/>
      <c r="G439" s="52"/>
      <c r="M439" s="52"/>
      <c r="N439" s="52"/>
      <c r="O439" s="52"/>
      <c r="Q439" s="52"/>
      <c r="R439" s="52"/>
      <c r="S439" s="52"/>
      <c r="T439" s="52"/>
      <c r="U439" s="52"/>
      <c r="V439" s="52"/>
      <c r="W439" s="52"/>
      <c r="X439" s="52"/>
      <c r="Y439" s="52"/>
    </row>
    <row r="440" spans="1:25" ht="13.5">
      <c r="A440" s="52"/>
      <c r="B440" s="52"/>
      <c r="C440" s="52"/>
      <c r="E440" s="52"/>
      <c r="F440" s="52"/>
      <c r="G440" s="52"/>
      <c r="M440" s="52"/>
      <c r="N440" s="52"/>
      <c r="O440" s="52"/>
      <c r="Q440" s="52"/>
      <c r="R440" s="52"/>
      <c r="S440" s="52"/>
      <c r="T440" s="52"/>
      <c r="U440" s="52"/>
      <c r="V440" s="52"/>
      <c r="W440" s="52"/>
      <c r="X440" s="52"/>
      <c r="Y440" s="52"/>
    </row>
    <row r="441" spans="1:25" ht="13.5">
      <c r="A441" s="52"/>
      <c r="B441" s="52"/>
      <c r="C441" s="52"/>
      <c r="E441" s="52"/>
      <c r="F441" s="52"/>
      <c r="G441" s="52"/>
      <c r="M441" s="52"/>
      <c r="N441" s="52"/>
      <c r="O441" s="52"/>
      <c r="Q441" s="52"/>
      <c r="R441" s="52"/>
      <c r="S441" s="52"/>
      <c r="T441" s="52"/>
      <c r="U441" s="52"/>
      <c r="V441" s="52"/>
      <c r="W441" s="52"/>
      <c r="X441" s="52"/>
      <c r="Y441" s="52"/>
    </row>
    <row r="442" spans="1:25" ht="13.5">
      <c r="A442" s="52"/>
      <c r="B442" s="52"/>
      <c r="C442" s="52"/>
      <c r="E442" s="52"/>
      <c r="F442" s="52"/>
      <c r="G442" s="52"/>
      <c r="M442" s="52"/>
      <c r="N442" s="52"/>
      <c r="O442" s="52"/>
      <c r="Q442" s="52"/>
      <c r="R442" s="52"/>
      <c r="S442" s="52"/>
      <c r="T442" s="52"/>
      <c r="U442" s="52"/>
      <c r="V442" s="52"/>
      <c r="W442" s="52"/>
      <c r="X442" s="52"/>
      <c r="Y442" s="52"/>
    </row>
    <row r="443" spans="1:25" ht="13.5">
      <c r="A443" s="52"/>
      <c r="B443" s="52"/>
      <c r="C443" s="52"/>
      <c r="E443" s="52"/>
      <c r="F443" s="52"/>
      <c r="G443" s="52"/>
      <c r="M443" s="52"/>
      <c r="N443" s="52"/>
      <c r="O443" s="52"/>
      <c r="Q443" s="52"/>
      <c r="R443" s="52"/>
      <c r="S443" s="52"/>
      <c r="T443" s="52"/>
      <c r="U443" s="52"/>
      <c r="V443" s="52"/>
      <c r="W443" s="52"/>
      <c r="X443" s="52"/>
      <c r="Y443" s="52"/>
    </row>
    <row r="444" spans="1:25" ht="13.5">
      <c r="A444" s="52"/>
      <c r="B444" s="52"/>
      <c r="C444" s="52"/>
      <c r="E444" s="52"/>
      <c r="F444" s="52"/>
      <c r="G444" s="52"/>
      <c r="M444" s="52"/>
      <c r="N444" s="52"/>
      <c r="O444" s="52"/>
      <c r="Q444" s="52"/>
      <c r="R444" s="52"/>
      <c r="S444" s="52"/>
      <c r="T444" s="52"/>
      <c r="U444" s="52"/>
      <c r="V444" s="52"/>
      <c r="W444" s="52"/>
      <c r="X444" s="52"/>
      <c r="Y444" s="52"/>
    </row>
    <row r="445" spans="1:25" ht="13.5">
      <c r="A445" s="52"/>
      <c r="B445" s="52"/>
      <c r="C445" s="52"/>
      <c r="E445" s="52"/>
      <c r="F445" s="52"/>
      <c r="G445" s="52"/>
      <c r="M445" s="52"/>
      <c r="N445" s="52"/>
      <c r="O445" s="52"/>
      <c r="Q445" s="52"/>
      <c r="R445" s="52"/>
      <c r="S445" s="52"/>
      <c r="T445" s="52"/>
      <c r="U445" s="52"/>
      <c r="V445" s="52"/>
      <c r="W445" s="52"/>
      <c r="X445" s="52"/>
      <c r="Y445" s="52"/>
    </row>
    <row r="446" spans="1:25" ht="13.5">
      <c r="A446" s="52"/>
      <c r="B446" s="52"/>
      <c r="C446" s="52"/>
      <c r="E446" s="52"/>
      <c r="F446" s="52"/>
      <c r="G446" s="52"/>
      <c r="M446" s="52"/>
      <c r="N446" s="52"/>
      <c r="O446" s="52"/>
      <c r="Q446" s="52"/>
      <c r="R446" s="52"/>
      <c r="S446" s="52"/>
      <c r="T446" s="52"/>
      <c r="U446" s="52"/>
      <c r="V446" s="52"/>
      <c r="W446" s="52"/>
      <c r="X446" s="52"/>
      <c r="Y446" s="52"/>
    </row>
    <row r="447" spans="1:25" ht="13.5">
      <c r="A447" s="52"/>
      <c r="B447" s="52"/>
      <c r="C447" s="52"/>
      <c r="E447" s="52"/>
      <c r="F447" s="52"/>
      <c r="G447" s="52"/>
      <c r="M447" s="52"/>
      <c r="N447" s="52"/>
      <c r="O447" s="52"/>
      <c r="Q447" s="52"/>
      <c r="R447" s="52"/>
      <c r="S447" s="52"/>
      <c r="T447" s="52"/>
      <c r="U447" s="52"/>
      <c r="V447" s="52"/>
      <c r="W447" s="52"/>
      <c r="X447" s="52"/>
      <c r="Y447" s="52"/>
    </row>
    <row r="448" spans="1:25" ht="13.5">
      <c r="A448" s="52"/>
      <c r="B448" s="52"/>
      <c r="C448" s="52"/>
      <c r="E448" s="52"/>
      <c r="F448" s="52"/>
      <c r="G448" s="52"/>
      <c r="M448" s="52"/>
      <c r="N448" s="52"/>
      <c r="O448" s="52"/>
      <c r="Q448" s="52"/>
      <c r="R448" s="52"/>
      <c r="S448" s="52"/>
      <c r="T448" s="52"/>
      <c r="U448" s="52"/>
      <c r="V448" s="52"/>
      <c r="W448" s="52"/>
      <c r="X448" s="52"/>
      <c r="Y448" s="52"/>
    </row>
    <row r="449" spans="1:25" ht="13.5">
      <c r="A449" s="52"/>
      <c r="B449" s="52"/>
      <c r="C449" s="52"/>
      <c r="E449" s="52"/>
      <c r="F449" s="52"/>
      <c r="G449" s="52"/>
      <c r="M449" s="52"/>
      <c r="N449" s="52"/>
      <c r="O449" s="52"/>
      <c r="Q449" s="52"/>
      <c r="R449" s="52"/>
      <c r="S449" s="52"/>
      <c r="T449" s="52"/>
      <c r="U449" s="52"/>
      <c r="V449" s="52"/>
      <c r="W449" s="52"/>
      <c r="X449" s="52"/>
      <c r="Y449" s="52"/>
    </row>
    <row r="450" spans="1:25" ht="13.5">
      <c r="A450" s="52"/>
      <c r="B450" s="52"/>
      <c r="C450" s="52"/>
      <c r="E450" s="52"/>
      <c r="F450" s="52"/>
      <c r="G450" s="52"/>
      <c r="M450" s="52"/>
      <c r="N450" s="52"/>
      <c r="O450" s="52"/>
      <c r="Q450" s="52"/>
      <c r="R450" s="52"/>
      <c r="S450" s="52"/>
      <c r="T450" s="52"/>
      <c r="U450" s="52"/>
      <c r="V450" s="52"/>
      <c r="W450" s="52"/>
      <c r="X450" s="52"/>
      <c r="Y450" s="52"/>
    </row>
    <row r="451" spans="1:25" ht="13.5">
      <c r="A451" s="52"/>
      <c r="B451" s="52"/>
      <c r="C451" s="52"/>
      <c r="E451" s="52"/>
      <c r="F451" s="52"/>
      <c r="G451" s="52"/>
      <c r="M451" s="52"/>
      <c r="N451" s="52"/>
      <c r="O451" s="52"/>
      <c r="Q451" s="52"/>
      <c r="R451" s="52"/>
      <c r="S451" s="52"/>
      <c r="T451" s="52"/>
      <c r="U451" s="52"/>
      <c r="V451" s="52"/>
      <c r="W451" s="52"/>
      <c r="X451" s="52"/>
      <c r="Y451" s="52"/>
    </row>
    <row r="452" spans="1:25" ht="13.5">
      <c r="A452" s="52"/>
      <c r="B452" s="52"/>
      <c r="C452" s="52"/>
      <c r="E452" s="52"/>
      <c r="F452" s="52"/>
      <c r="G452" s="52"/>
      <c r="M452" s="52"/>
      <c r="N452" s="52"/>
      <c r="O452" s="52"/>
      <c r="Q452" s="52"/>
      <c r="R452" s="52"/>
      <c r="S452" s="52"/>
      <c r="T452" s="52"/>
      <c r="U452" s="52"/>
      <c r="V452" s="52"/>
      <c r="W452" s="52"/>
      <c r="X452" s="52"/>
      <c r="Y452" s="52"/>
    </row>
    <row r="453" spans="1:25" ht="13.5">
      <c r="A453" s="52"/>
      <c r="B453" s="52"/>
      <c r="C453" s="52"/>
      <c r="E453" s="52"/>
      <c r="F453" s="52"/>
      <c r="G453" s="52"/>
      <c r="M453" s="52"/>
      <c r="N453" s="52"/>
      <c r="O453" s="52"/>
      <c r="Q453" s="52"/>
      <c r="R453" s="52"/>
      <c r="S453" s="52"/>
      <c r="T453" s="52"/>
      <c r="U453" s="52"/>
      <c r="V453" s="52"/>
      <c r="W453" s="52"/>
      <c r="X453" s="52"/>
      <c r="Y453" s="52"/>
    </row>
    <row r="454" spans="1:25" ht="13.5">
      <c r="A454" s="52"/>
      <c r="B454" s="52"/>
      <c r="C454" s="52"/>
      <c r="E454" s="52"/>
      <c r="F454" s="52"/>
      <c r="G454" s="52"/>
      <c r="M454" s="52"/>
      <c r="N454" s="52"/>
      <c r="O454" s="52"/>
      <c r="Q454" s="52"/>
      <c r="R454" s="52"/>
      <c r="S454" s="52"/>
      <c r="T454" s="52"/>
      <c r="U454" s="52"/>
      <c r="V454" s="52"/>
      <c r="W454" s="52"/>
      <c r="X454" s="52"/>
      <c r="Y454" s="52"/>
    </row>
    <row r="455" spans="1:25" ht="13.5">
      <c r="A455" s="52"/>
      <c r="B455" s="52"/>
      <c r="C455" s="52"/>
      <c r="E455" s="52"/>
      <c r="F455" s="52"/>
      <c r="G455" s="52"/>
      <c r="M455" s="52"/>
      <c r="N455" s="52"/>
      <c r="O455" s="52"/>
      <c r="Q455" s="52"/>
      <c r="R455" s="52"/>
      <c r="S455" s="52"/>
      <c r="T455" s="52"/>
      <c r="U455" s="52"/>
      <c r="V455" s="52"/>
      <c r="W455" s="52"/>
      <c r="X455" s="52"/>
      <c r="Y455" s="52"/>
    </row>
    <row r="456" spans="1:25" ht="13.5">
      <c r="A456" s="52"/>
      <c r="B456" s="52"/>
      <c r="C456" s="52"/>
      <c r="E456" s="52"/>
      <c r="F456" s="52"/>
      <c r="G456" s="52"/>
      <c r="M456" s="52"/>
      <c r="N456" s="52"/>
      <c r="O456" s="52"/>
      <c r="Q456" s="52"/>
      <c r="R456" s="52"/>
      <c r="S456" s="52"/>
      <c r="T456" s="52"/>
      <c r="U456" s="52"/>
      <c r="V456" s="52"/>
      <c r="W456" s="52"/>
      <c r="X456" s="52"/>
      <c r="Y456" s="52"/>
    </row>
    <row r="457" spans="1:25" ht="13.5">
      <c r="A457" s="52"/>
      <c r="B457" s="52"/>
      <c r="C457" s="52"/>
      <c r="E457" s="52"/>
      <c r="F457" s="52"/>
      <c r="G457" s="52"/>
      <c r="M457" s="52"/>
      <c r="N457" s="52"/>
      <c r="O457" s="52"/>
      <c r="Q457" s="52"/>
      <c r="R457" s="52"/>
      <c r="S457" s="52"/>
      <c r="T457" s="52"/>
      <c r="U457" s="52"/>
      <c r="V457" s="52"/>
      <c r="W457" s="52"/>
      <c r="X457" s="52"/>
      <c r="Y457" s="52"/>
    </row>
    <row r="458" spans="1:25" ht="13.5">
      <c r="A458" s="52"/>
      <c r="B458" s="52"/>
      <c r="C458" s="52"/>
      <c r="E458" s="52"/>
      <c r="F458" s="52"/>
      <c r="G458" s="52"/>
      <c r="M458" s="52"/>
      <c r="N458" s="52"/>
      <c r="O458" s="52"/>
      <c r="Q458" s="52"/>
      <c r="R458" s="52"/>
      <c r="S458" s="52"/>
      <c r="T458" s="52"/>
      <c r="U458" s="52"/>
      <c r="V458" s="52"/>
      <c r="W458" s="52"/>
      <c r="X458" s="52"/>
      <c r="Y458" s="52"/>
    </row>
    <row r="459" spans="1:25" ht="13.5">
      <c r="A459" s="52"/>
      <c r="B459" s="52"/>
      <c r="C459" s="52"/>
      <c r="E459" s="52"/>
      <c r="F459" s="52"/>
      <c r="G459" s="52"/>
      <c r="M459" s="52"/>
      <c r="N459" s="52"/>
      <c r="O459" s="52"/>
      <c r="Q459" s="52"/>
      <c r="R459" s="52"/>
      <c r="S459" s="52"/>
      <c r="T459" s="52"/>
      <c r="U459" s="52"/>
      <c r="V459" s="52"/>
      <c r="W459" s="52"/>
      <c r="X459" s="52"/>
      <c r="Y459" s="52"/>
    </row>
    <row r="460" spans="1:25" ht="13.5">
      <c r="A460" s="52"/>
      <c r="B460" s="52"/>
      <c r="C460" s="52"/>
      <c r="E460" s="52"/>
      <c r="F460" s="52"/>
      <c r="G460" s="52"/>
      <c r="M460" s="52"/>
      <c r="N460" s="52"/>
      <c r="O460" s="52"/>
      <c r="Q460" s="52"/>
      <c r="R460" s="52"/>
      <c r="S460" s="52"/>
      <c r="T460" s="52"/>
      <c r="U460" s="52"/>
      <c r="V460" s="52"/>
      <c r="W460" s="52"/>
      <c r="X460" s="52"/>
      <c r="Y460" s="52"/>
    </row>
    <row r="461" spans="1:25" ht="13.5">
      <c r="A461" s="52"/>
      <c r="B461" s="52"/>
      <c r="C461" s="52"/>
      <c r="E461" s="52"/>
      <c r="F461" s="52"/>
      <c r="G461" s="52"/>
      <c r="M461" s="52"/>
      <c r="N461" s="52"/>
      <c r="O461" s="52"/>
      <c r="Q461" s="52"/>
      <c r="R461" s="52"/>
      <c r="S461" s="52"/>
      <c r="T461" s="52"/>
      <c r="U461" s="52"/>
      <c r="V461" s="52"/>
      <c r="W461" s="52"/>
      <c r="X461" s="52"/>
      <c r="Y461" s="52"/>
    </row>
    <row r="462" spans="1:25" ht="13.5">
      <c r="A462" s="52"/>
      <c r="B462" s="52"/>
      <c r="C462" s="52"/>
      <c r="E462" s="52"/>
      <c r="F462" s="52"/>
      <c r="G462" s="52"/>
      <c r="M462" s="52"/>
      <c r="N462" s="52"/>
      <c r="O462" s="52"/>
      <c r="Q462" s="52"/>
      <c r="R462" s="52"/>
      <c r="S462" s="52"/>
      <c r="T462" s="52"/>
      <c r="U462" s="52"/>
      <c r="V462" s="52"/>
      <c r="W462" s="52"/>
      <c r="X462" s="52"/>
      <c r="Y462" s="52"/>
    </row>
    <row r="463" spans="1:25" ht="13.5">
      <c r="A463" s="52"/>
      <c r="B463" s="52"/>
      <c r="C463" s="52"/>
      <c r="E463" s="52"/>
      <c r="F463" s="52"/>
      <c r="G463" s="52"/>
      <c r="M463" s="52"/>
      <c r="N463" s="52"/>
      <c r="O463" s="52"/>
      <c r="Q463" s="52"/>
      <c r="R463" s="52"/>
      <c r="S463" s="52"/>
      <c r="T463" s="52"/>
      <c r="U463" s="52"/>
      <c r="V463" s="52"/>
      <c r="W463" s="52"/>
      <c r="X463" s="52"/>
      <c r="Y463" s="52"/>
    </row>
    <row r="464" spans="1:25" ht="13.5">
      <c r="A464" s="52"/>
      <c r="B464" s="52"/>
      <c r="C464" s="52"/>
      <c r="E464" s="52"/>
      <c r="F464" s="52"/>
      <c r="G464" s="52"/>
      <c r="M464" s="52"/>
      <c r="N464" s="52"/>
      <c r="O464" s="52"/>
      <c r="Q464" s="52"/>
      <c r="R464" s="52"/>
      <c r="S464" s="52"/>
      <c r="T464" s="52"/>
      <c r="U464" s="52"/>
      <c r="V464" s="52"/>
      <c r="W464" s="52"/>
      <c r="X464" s="52"/>
      <c r="Y464" s="52"/>
    </row>
    <row r="465" spans="1:25" ht="13.5">
      <c r="A465" s="52"/>
      <c r="B465" s="52"/>
      <c r="C465" s="52"/>
      <c r="E465" s="52"/>
      <c r="F465" s="52"/>
      <c r="G465" s="52"/>
      <c r="M465" s="52"/>
      <c r="N465" s="52"/>
      <c r="O465" s="52"/>
      <c r="Q465" s="52"/>
      <c r="R465" s="52"/>
      <c r="S465" s="52"/>
      <c r="T465" s="52"/>
      <c r="U465" s="52"/>
      <c r="V465" s="52"/>
      <c r="W465" s="52"/>
      <c r="X465" s="52"/>
      <c r="Y465" s="52"/>
    </row>
    <row r="466" spans="1:25" ht="13.5">
      <c r="A466" s="52"/>
      <c r="B466" s="52"/>
      <c r="C466" s="52"/>
      <c r="E466" s="52"/>
      <c r="F466" s="52"/>
      <c r="G466" s="52"/>
      <c r="M466" s="52"/>
      <c r="N466" s="52"/>
      <c r="O466" s="52"/>
      <c r="Q466" s="52"/>
      <c r="R466" s="52"/>
      <c r="S466" s="52"/>
      <c r="T466" s="52"/>
      <c r="U466" s="52"/>
      <c r="V466" s="52"/>
      <c r="W466" s="52"/>
      <c r="X466" s="52"/>
      <c r="Y466" s="52"/>
    </row>
    <row r="467" spans="1:25" ht="13.5">
      <c r="A467" s="52"/>
      <c r="B467" s="52"/>
      <c r="C467" s="52"/>
      <c r="E467" s="52"/>
      <c r="F467" s="52"/>
      <c r="G467" s="52"/>
      <c r="M467" s="52"/>
      <c r="N467" s="52"/>
      <c r="O467" s="52"/>
      <c r="Q467" s="52"/>
      <c r="R467" s="52"/>
      <c r="S467" s="52"/>
      <c r="T467" s="52"/>
      <c r="U467" s="52"/>
      <c r="V467" s="52"/>
      <c r="W467" s="52"/>
      <c r="X467" s="52"/>
      <c r="Y467" s="52"/>
    </row>
    <row r="468" spans="1:25" ht="13.5">
      <c r="A468" s="52"/>
      <c r="B468" s="52"/>
      <c r="C468" s="52"/>
      <c r="E468" s="52"/>
      <c r="F468" s="52"/>
      <c r="G468" s="52"/>
      <c r="M468" s="52"/>
      <c r="N468" s="52"/>
      <c r="O468" s="52"/>
      <c r="Q468" s="52"/>
      <c r="R468" s="52"/>
      <c r="S468" s="52"/>
      <c r="T468" s="52"/>
      <c r="U468" s="52"/>
      <c r="V468" s="52"/>
      <c r="W468" s="52"/>
      <c r="X468" s="52"/>
      <c r="Y468" s="52"/>
    </row>
    <row r="469" spans="1:25" ht="13.5">
      <c r="A469" s="52"/>
      <c r="B469" s="52"/>
      <c r="C469" s="52"/>
      <c r="E469" s="52"/>
      <c r="F469" s="52"/>
      <c r="G469" s="52"/>
      <c r="M469" s="52"/>
      <c r="N469" s="52"/>
      <c r="O469" s="52"/>
      <c r="Q469" s="52"/>
      <c r="R469" s="52"/>
      <c r="S469" s="52"/>
      <c r="T469" s="52"/>
      <c r="U469" s="52"/>
      <c r="V469" s="52"/>
      <c r="W469" s="52"/>
      <c r="X469" s="52"/>
      <c r="Y469" s="52"/>
    </row>
    <row r="470" spans="1:25" ht="13.5">
      <c r="A470" s="52"/>
      <c r="B470" s="52"/>
      <c r="C470" s="52"/>
      <c r="E470" s="52"/>
      <c r="F470" s="52"/>
      <c r="G470" s="52"/>
      <c r="M470" s="52"/>
      <c r="N470" s="52"/>
      <c r="O470" s="52"/>
      <c r="Q470" s="52"/>
      <c r="R470" s="52"/>
      <c r="S470" s="52"/>
      <c r="T470" s="52"/>
      <c r="U470" s="52"/>
      <c r="V470" s="52"/>
      <c r="W470" s="52"/>
      <c r="X470" s="52"/>
      <c r="Y470" s="52"/>
    </row>
    <row r="471" spans="1:25" ht="13.5">
      <c r="A471" s="52"/>
      <c r="B471" s="52"/>
      <c r="C471" s="52"/>
      <c r="E471" s="52"/>
      <c r="F471" s="52"/>
      <c r="G471" s="52"/>
      <c r="M471" s="52"/>
      <c r="N471" s="52"/>
      <c r="O471" s="52"/>
      <c r="Q471" s="52"/>
      <c r="R471" s="52"/>
      <c r="S471" s="52"/>
      <c r="T471" s="52"/>
      <c r="U471" s="52"/>
      <c r="V471" s="52"/>
      <c r="W471" s="52"/>
      <c r="X471" s="52"/>
      <c r="Y471" s="52"/>
    </row>
    <row r="472" spans="1:25" ht="13.5">
      <c r="A472" s="52"/>
      <c r="B472" s="52"/>
      <c r="C472" s="52"/>
      <c r="E472" s="52"/>
      <c r="F472" s="52"/>
      <c r="G472" s="52"/>
      <c r="M472" s="52"/>
      <c r="N472" s="52"/>
      <c r="O472" s="52"/>
      <c r="Q472" s="52"/>
      <c r="R472" s="52"/>
      <c r="S472" s="52"/>
      <c r="T472" s="52"/>
      <c r="U472" s="52"/>
      <c r="V472" s="52"/>
      <c r="W472" s="52"/>
      <c r="X472" s="52"/>
      <c r="Y472" s="52"/>
    </row>
    <row r="473" spans="1:25" ht="13.5">
      <c r="A473" s="52"/>
      <c r="B473" s="52"/>
      <c r="C473" s="52"/>
      <c r="E473" s="52"/>
      <c r="F473" s="52"/>
      <c r="G473" s="52"/>
      <c r="M473" s="52"/>
      <c r="N473" s="52"/>
      <c r="O473" s="52"/>
      <c r="Q473" s="52"/>
      <c r="R473" s="52"/>
      <c r="S473" s="52"/>
      <c r="T473" s="52"/>
      <c r="U473" s="52"/>
      <c r="V473" s="52"/>
      <c r="W473" s="52"/>
      <c r="X473" s="52"/>
      <c r="Y473" s="52"/>
    </row>
    <row r="474" spans="1:25" ht="13.5">
      <c r="A474" s="52"/>
      <c r="B474" s="52"/>
      <c r="C474" s="52"/>
      <c r="E474" s="52"/>
      <c r="F474" s="52"/>
      <c r="G474" s="52"/>
      <c r="M474" s="52"/>
      <c r="N474" s="52"/>
      <c r="O474" s="52"/>
      <c r="Q474" s="52"/>
      <c r="R474" s="52"/>
      <c r="S474" s="52"/>
      <c r="T474" s="52"/>
      <c r="U474" s="52"/>
      <c r="V474" s="52"/>
      <c r="W474" s="52"/>
      <c r="X474" s="52"/>
      <c r="Y474" s="52"/>
    </row>
    <row r="475" spans="1:25" ht="13.5">
      <c r="A475" s="52"/>
      <c r="B475" s="52"/>
      <c r="C475" s="52"/>
      <c r="E475" s="52"/>
      <c r="F475" s="52"/>
      <c r="G475" s="52"/>
      <c r="M475" s="52"/>
      <c r="N475" s="52"/>
      <c r="O475" s="52"/>
      <c r="Q475" s="52"/>
      <c r="R475" s="52"/>
      <c r="S475" s="52"/>
      <c r="T475" s="52"/>
      <c r="U475" s="52"/>
      <c r="V475" s="52"/>
      <c r="W475" s="52"/>
      <c r="X475" s="52"/>
      <c r="Y475" s="52"/>
    </row>
    <row r="476" spans="1:25" ht="13.5">
      <c r="A476" s="52"/>
      <c r="B476" s="52"/>
      <c r="C476" s="52"/>
      <c r="E476" s="52"/>
      <c r="F476" s="52"/>
      <c r="G476" s="52"/>
      <c r="M476" s="52"/>
      <c r="N476" s="52"/>
      <c r="O476" s="52"/>
      <c r="Q476" s="52"/>
      <c r="R476" s="52"/>
      <c r="S476" s="52"/>
      <c r="T476" s="52"/>
      <c r="U476" s="52"/>
      <c r="V476" s="52"/>
      <c r="W476" s="52"/>
      <c r="X476" s="52"/>
      <c r="Y476" s="52"/>
    </row>
    <row r="477" spans="1:25" ht="13.5">
      <c r="A477" s="52"/>
      <c r="B477" s="52"/>
      <c r="C477" s="52"/>
      <c r="E477" s="52"/>
      <c r="F477" s="52"/>
      <c r="G477" s="52"/>
      <c r="M477" s="52"/>
      <c r="N477" s="52"/>
      <c r="O477" s="52"/>
      <c r="Q477" s="52"/>
      <c r="R477" s="52"/>
      <c r="S477" s="52"/>
      <c r="T477" s="52"/>
      <c r="U477" s="52"/>
      <c r="V477" s="52"/>
      <c r="W477" s="52"/>
      <c r="X477" s="52"/>
      <c r="Y477" s="52"/>
    </row>
    <row r="478" spans="1:25" ht="13.5">
      <c r="A478" s="52"/>
      <c r="B478" s="52"/>
      <c r="C478" s="52"/>
      <c r="E478" s="52"/>
      <c r="F478" s="52"/>
      <c r="G478" s="52"/>
      <c r="M478" s="52"/>
      <c r="N478" s="52"/>
      <c r="O478" s="52"/>
      <c r="Q478" s="52"/>
      <c r="R478" s="52"/>
      <c r="S478" s="52"/>
      <c r="T478" s="52"/>
      <c r="U478" s="52"/>
      <c r="V478" s="52"/>
      <c r="W478" s="52"/>
      <c r="X478" s="52"/>
      <c r="Y478" s="52"/>
    </row>
    <row r="479" spans="1:25" ht="13.5">
      <c r="A479" s="52"/>
      <c r="B479" s="52"/>
      <c r="C479" s="52"/>
      <c r="E479" s="52"/>
      <c r="F479" s="52"/>
      <c r="G479" s="52"/>
      <c r="M479" s="52"/>
      <c r="N479" s="52"/>
      <c r="O479" s="52"/>
      <c r="Q479" s="52"/>
      <c r="R479" s="52"/>
      <c r="S479" s="52"/>
      <c r="T479" s="52"/>
      <c r="U479" s="52"/>
      <c r="V479" s="52"/>
      <c r="W479" s="52"/>
      <c r="X479" s="52"/>
      <c r="Y479" s="52"/>
    </row>
    <row r="480" spans="1:25" ht="13.5">
      <c r="A480" s="52"/>
      <c r="B480" s="52"/>
      <c r="C480" s="52"/>
      <c r="E480" s="52"/>
      <c r="F480" s="52"/>
      <c r="G480" s="52"/>
      <c r="M480" s="52"/>
      <c r="N480" s="52"/>
      <c r="O480" s="52"/>
      <c r="Q480" s="52"/>
      <c r="R480" s="52"/>
      <c r="S480" s="52"/>
      <c r="T480" s="52"/>
      <c r="U480" s="52"/>
      <c r="V480" s="52"/>
      <c r="W480" s="52"/>
      <c r="X480" s="52"/>
      <c r="Y480" s="52"/>
    </row>
    <row r="481" spans="1:25" ht="13.5">
      <c r="A481" s="52"/>
      <c r="B481" s="52"/>
      <c r="C481" s="52"/>
      <c r="E481" s="52"/>
      <c r="F481" s="52"/>
      <c r="G481" s="52"/>
      <c r="M481" s="52"/>
      <c r="N481" s="52"/>
      <c r="O481" s="52"/>
      <c r="Q481" s="52"/>
      <c r="R481" s="52"/>
      <c r="S481" s="52"/>
      <c r="T481" s="52"/>
      <c r="U481" s="52"/>
      <c r="V481" s="52"/>
      <c r="W481" s="52"/>
      <c r="X481" s="52"/>
      <c r="Y481" s="52"/>
    </row>
    <row r="482" spans="1:25" ht="13.5">
      <c r="A482" s="52"/>
      <c r="B482" s="52"/>
      <c r="C482" s="52"/>
      <c r="E482" s="52"/>
      <c r="F482" s="52"/>
      <c r="G482" s="52"/>
      <c r="M482" s="52"/>
      <c r="N482" s="52"/>
      <c r="O482" s="52"/>
      <c r="Q482" s="52"/>
      <c r="R482" s="52"/>
      <c r="S482" s="52"/>
      <c r="T482" s="52"/>
      <c r="U482" s="52"/>
      <c r="V482" s="52"/>
      <c r="W482" s="52"/>
      <c r="X482" s="52"/>
      <c r="Y482" s="52"/>
    </row>
    <row r="483" spans="1:25" ht="13.5">
      <c r="A483" s="52"/>
      <c r="B483" s="52"/>
      <c r="C483" s="52"/>
      <c r="E483" s="52"/>
      <c r="F483" s="52"/>
      <c r="G483" s="52"/>
      <c r="M483" s="52"/>
      <c r="N483" s="52"/>
      <c r="O483" s="52"/>
      <c r="Q483" s="52"/>
      <c r="R483" s="52"/>
      <c r="S483" s="52"/>
      <c r="T483" s="52"/>
      <c r="U483" s="52"/>
      <c r="V483" s="52"/>
      <c r="W483" s="52"/>
      <c r="X483" s="52"/>
      <c r="Y483" s="52"/>
    </row>
    <row r="484" spans="1:25" ht="13.5">
      <c r="A484" s="52"/>
      <c r="B484" s="52"/>
      <c r="C484" s="52"/>
      <c r="E484" s="52"/>
      <c r="F484" s="52"/>
      <c r="G484" s="52"/>
      <c r="M484" s="52"/>
      <c r="N484" s="52"/>
      <c r="O484" s="52"/>
      <c r="Q484" s="52"/>
      <c r="R484" s="52"/>
      <c r="S484" s="52"/>
      <c r="T484" s="52"/>
      <c r="U484" s="52"/>
      <c r="V484" s="52"/>
      <c r="W484" s="52"/>
      <c r="X484" s="52"/>
      <c r="Y484" s="52"/>
    </row>
    <row r="485" spans="1:25" ht="13.5">
      <c r="A485" s="52"/>
      <c r="B485" s="52"/>
      <c r="C485" s="52"/>
      <c r="E485" s="52"/>
      <c r="F485" s="52"/>
      <c r="G485" s="52"/>
      <c r="M485" s="52"/>
      <c r="N485" s="52"/>
      <c r="O485" s="52"/>
      <c r="Q485" s="52"/>
      <c r="R485" s="52"/>
      <c r="S485" s="52"/>
      <c r="T485" s="52"/>
      <c r="U485" s="52"/>
      <c r="V485" s="52"/>
      <c r="W485" s="52"/>
      <c r="X485" s="52"/>
      <c r="Y485" s="52"/>
    </row>
    <row r="486" spans="1:25" ht="13.5">
      <c r="A486" s="52"/>
      <c r="B486" s="52"/>
      <c r="C486" s="52"/>
      <c r="E486" s="52"/>
      <c r="F486" s="52"/>
      <c r="G486" s="52"/>
      <c r="M486" s="52"/>
      <c r="N486" s="52"/>
      <c r="O486" s="52"/>
      <c r="Q486" s="52"/>
      <c r="R486" s="52"/>
      <c r="S486" s="52"/>
      <c r="T486" s="52"/>
      <c r="U486" s="52"/>
      <c r="V486" s="52"/>
      <c r="W486" s="52"/>
      <c r="X486" s="52"/>
      <c r="Y486" s="52"/>
    </row>
    <row r="487" spans="1:25" ht="13.5">
      <c r="A487" s="52"/>
      <c r="B487" s="52"/>
      <c r="C487" s="52"/>
      <c r="E487" s="52"/>
      <c r="F487" s="52"/>
      <c r="G487" s="52"/>
      <c r="M487" s="52"/>
      <c r="N487" s="52"/>
      <c r="O487" s="52"/>
      <c r="Q487" s="52"/>
      <c r="R487" s="52"/>
      <c r="S487" s="52"/>
      <c r="T487" s="52"/>
      <c r="U487" s="52"/>
      <c r="V487" s="52"/>
      <c r="W487" s="52"/>
      <c r="X487" s="52"/>
      <c r="Y487" s="52"/>
    </row>
    <row r="488" spans="1:25" ht="13.5">
      <c r="A488" s="52"/>
      <c r="B488" s="52"/>
      <c r="C488" s="52"/>
      <c r="E488" s="52"/>
      <c r="F488" s="52"/>
      <c r="G488" s="52"/>
      <c r="M488" s="52"/>
      <c r="N488" s="52"/>
      <c r="O488" s="52"/>
      <c r="Q488" s="52"/>
      <c r="R488" s="52"/>
      <c r="S488" s="52"/>
      <c r="T488" s="52"/>
      <c r="U488" s="52"/>
      <c r="V488" s="52"/>
      <c r="W488" s="52"/>
      <c r="X488" s="52"/>
      <c r="Y488" s="52"/>
    </row>
    <row r="489" spans="1:25" ht="13.5">
      <c r="A489" s="52"/>
      <c r="B489" s="52"/>
      <c r="C489" s="52"/>
      <c r="E489" s="52"/>
      <c r="F489" s="52"/>
      <c r="G489" s="52"/>
      <c r="M489" s="52"/>
      <c r="N489" s="52"/>
      <c r="O489" s="52"/>
      <c r="Q489" s="52"/>
      <c r="R489" s="52"/>
      <c r="S489" s="52"/>
      <c r="T489" s="52"/>
      <c r="U489" s="52"/>
      <c r="V489" s="52"/>
      <c r="W489" s="52"/>
      <c r="X489" s="52"/>
      <c r="Y489" s="52"/>
    </row>
    <row r="490" spans="1:25" ht="13.5">
      <c r="A490" s="52"/>
      <c r="B490" s="52"/>
      <c r="C490" s="52"/>
      <c r="E490" s="52"/>
      <c r="F490" s="52"/>
      <c r="G490" s="52"/>
      <c r="M490" s="52"/>
      <c r="N490" s="52"/>
      <c r="O490" s="52"/>
      <c r="Q490" s="52"/>
      <c r="R490" s="52"/>
      <c r="S490" s="52"/>
      <c r="T490" s="52"/>
      <c r="U490" s="52"/>
      <c r="V490" s="52"/>
      <c r="W490" s="52"/>
      <c r="X490" s="52"/>
      <c r="Y490" s="52"/>
    </row>
    <row r="491" spans="1:25" ht="13.5">
      <c r="A491" s="52"/>
      <c r="B491" s="52"/>
      <c r="C491" s="52"/>
      <c r="E491" s="52"/>
      <c r="F491" s="52"/>
      <c r="G491" s="52"/>
      <c r="M491" s="52"/>
      <c r="N491" s="52"/>
      <c r="O491" s="52"/>
      <c r="Q491" s="52"/>
      <c r="R491" s="52"/>
      <c r="S491" s="52"/>
      <c r="T491" s="52"/>
      <c r="U491" s="52"/>
      <c r="V491" s="52"/>
      <c r="W491" s="52"/>
      <c r="X491" s="52"/>
      <c r="Y491" s="52"/>
    </row>
    <row r="492" spans="1:25" ht="13.5">
      <c r="A492" s="52"/>
      <c r="B492" s="52"/>
      <c r="C492" s="52"/>
      <c r="E492" s="52"/>
      <c r="F492" s="52"/>
      <c r="G492" s="52"/>
      <c r="M492" s="52"/>
      <c r="N492" s="52"/>
      <c r="O492" s="52"/>
      <c r="Q492" s="52"/>
      <c r="R492" s="52"/>
      <c r="S492" s="52"/>
      <c r="T492" s="52"/>
      <c r="U492" s="52"/>
      <c r="V492" s="52"/>
      <c r="W492" s="52"/>
      <c r="X492" s="52"/>
      <c r="Y492" s="52"/>
    </row>
    <row r="493" spans="1:25" ht="13.5">
      <c r="A493" s="52"/>
      <c r="B493" s="52"/>
      <c r="C493" s="52"/>
      <c r="E493" s="52"/>
      <c r="F493" s="52"/>
      <c r="G493" s="52"/>
      <c r="M493" s="52"/>
      <c r="N493" s="52"/>
      <c r="O493" s="52"/>
      <c r="Q493" s="52"/>
      <c r="R493" s="52"/>
      <c r="S493" s="52"/>
      <c r="T493" s="52"/>
      <c r="U493" s="52"/>
      <c r="V493" s="52"/>
      <c r="W493" s="52"/>
      <c r="X493" s="52"/>
      <c r="Y493" s="52"/>
    </row>
    <row r="494" spans="1:25" ht="13.5">
      <c r="A494" s="52"/>
      <c r="B494" s="52"/>
      <c r="C494" s="52"/>
      <c r="E494" s="52"/>
      <c r="F494" s="52"/>
      <c r="G494" s="52"/>
      <c r="M494" s="52"/>
      <c r="N494" s="52"/>
      <c r="O494" s="52"/>
      <c r="Q494" s="52"/>
      <c r="R494" s="52"/>
      <c r="S494" s="52"/>
      <c r="T494" s="52"/>
      <c r="U494" s="52"/>
      <c r="V494" s="52"/>
      <c r="W494" s="52"/>
      <c r="X494" s="52"/>
      <c r="Y494" s="52"/>
    </row>
    <row r="495" spans="1:25" ht="13.5">
      <c r="A495" s="52"/>
      <c r="B495" s="52"/>
      <c r="C495" s="52"/>
      <c r="E495" s="52"/>
      <c r="F495" s="52"/>
      <c r="G495" s="52"/>
      <c r="M495" s="52"/>
      <c r="N495" s="52"/>
      <c r="O495" s="52"/>
      <c r="Q495" s="52"/>
      <c r="R495" s="52"/>
      <c r="S495" s="52"/>
      <c r="T495" s="52"/>
      <c r="U495" s="52"/>
      <c r="V495" s="52"/>
      <c r="W495" s="52"/>
      <c r="X495" s="52"/>
      <c r="Y495" s="52"/>
    </row>
    <row r="496" spans="1:25" ht="13.5">
      <c r="A496" s="52"/>
      <c r="B496" s="52"/>
      <c r="C496" s="52"/>
      <c r="E496" s="52"/>
      <c r="F496" s="52"/>
      <c r="G496" s="52"/>
      <c r="M496" s="52"/>
      <c r="N496" s="52"/>
      <c r="O496" s="52"/>
      <c r="Q496" s="52"/>
      <c r="R496" s="52"/>
      <c r="S496" s="52"/>
      <c r="T496" s="52"/>
      <c r="U496" s="52"/>
      <c r="V496" s="52"/>
      <c r="W496" s="52"/>
      <c r="X496" s="52"/>
      <c r="Y496" s="52"/>
    </row>
    <row r="497" spans="1:25" ht="13.5">
      <c r="A497" s="52"/>
      <c r="B497" s="52"/>
      <c r="C497" s="52"/>
      <c r="E497" s="52"/>
      <c r="F497" s="52"/>
      <c r="G497" s="52"/>
      <c r="M497" s="52"/>
      <c r="N497" s="52"/>
      <c r="O497" s="52"/>
      <c r="Q497" s="52"/>
      <c r="R497" s="52"/>
      <c r="S497" s="52"/>
      <c r="T497" s="52"/>
      <c r="U497" s="52"/>
      <c r="V497" s="52"/>
      <c r="W497" s="52"/>
      <c r="X497" s="52"/>
      <c r="Y497" s="52"/>
    </row>
    <row r="498" spans="1:25" ht="13.5">
      <c r="A498" s="52"/>
      <c r="B498" s="52"/>
      <c r="C498" s="52"/>
      <c r="E498" s="52"/>
      <c r="F498" s="52"/>
      <c r="G498" s="52"/>
      <c r="M498" s="52"/>
      <c r="N498" s="52"/>
      <c r="O498" s="52"/>
      <c r="Q498" s="52"/>
      <c r="R498" s="52"/>
      <c r="S498" s="52"/>
      <c r="T498" s="52"/>
      <c r="U498" s="52"/>
      <c r="V498" s="52"/>
      <c r="W498" s="52"/>
      <c r="X498" s="52"/>
      <c r="Y498" s="52"/>
    </row>
    <row r="499" spans="1:25" ht="13.5">
      <c r="A499" s="52"/>
      <c r="B499" s="52"/>
      <c r="C499" s="52"/>
      <c r="E499" s="52"/>
      <c r="F499" s="52"/>
      <c r="G499" s="52"/>
      <c r="M499" s="52"/>
      <c r="N499" s="52"/>
      <c r="O499" s="52"/>
      <c r="Q499" s="52"/>
      <c r="R499" s="52"/>
      <c r="S499" s="52"/>
      <c r="T499" s="52"/>
      <c r="U499" s="52"/>
      <c r="V499" s="52"/>
      <c r="W499" s="52"/>
      <c r="X499" s="52"/>
      <c r="Y499" s="52"/>
    </row>
    <row r="500" spans="1:25" ht="13.5">
      <c r="A500" s="52"/>
      <c r="B500" s="52"/>
      <c r="C500" s="52"/>
      <c r="E500" s="52"/>
      <c r="F500" s="52"/>
      <c r="G500" s="52"/>
      <c r="M500" s="52"/>
      <c r="N500" s="52"/>
      <c r="O500" s="52"/>
      <c r="Q500" s="52"/>
      <c r="R500" s="52"/>
      <c r="S500" s="52"/>
      <c r="T500" s="52"/>
      <c r="U500" s="52"/>
      <c r="V500" s="52"/>
      <c r="W500" s="52"/>
      <c r="X500" s="52"/>
      <c r="Y500" s="52"/>
    </row>
    <row r="501" spans="1:25" ht="13.5">
      <c r="A501" s="52"/>
      <c r="B501" s="52"/>
      <c r="C501" s="52"/>
      <c r="E501" s="52"/>
      <c r="F501" s="52"/>
      <c r="G501" s="52"/>
      <c r="M501" s="52"/>
      <c r="N501" s="52"/>
      <c r="O501" s="52"/>
      <c r="Q501" s="52"/>
      <c r="R501" s="52"/>
      <c r="S501" s="52"/>
      <c r="T501" s="52"/>
      <c r="U501" s="52"/>
      <c r="V501" s="52"/>
      <c r="W501" s="52"/>
      <c r="X501" s="52"/>
      <c r="Y501" s="52"/>
    </row>
    <row r="502" spans="1:25" ht="13.5">
      <c r="A502" s="52"/>
      <c r="B502" s="52"/>
      <c r="C502" s="52"/>
      <c r="E502" s="52"/>
      <c r="F502" s="52"/>
      <c r="G502" s="52"/>
      <c r="M502" s="52"/>
      <c r="N502" s="52"/>
      <c r="O502" s="52"/>
      <c r="Q502" s="52"/>
      <c r="R502" s="52"/>
      <c r="S502" s="52"/>
      <c r="T502" s="52"/>
      <c r="U502" s="52"/>
      <c r="V502" s="52"/>
      <c r="W502" s="52"/>
      <c r="X502" s="52"/>
      <c r="Y502" s="52"/>
    </row>
    <row r="503" spans="1:25" ht="13.5">
      <c r="A503" s="52"/>
      <c r="B503" s="52"/>
      <c r="C503" s="52"/>
      <c r="E503" s="52"/>
      <c r="F503" s="52"/>
      <c r="G503" s="52"/>
      <c r="M503" s="52"/>
      <c r="N503" s="52"/>
      <c r="O503" s="52"/>
      <c r="Q503" s="52"/>
      <c r="R503" s="52"/>
      <c r="S503" s="52"/>
      <c r="T503" s="52"/>
      <c r="U503" s="52"/>
      <c r="V503" s="52"/>
      <c r="W503" s="52"/>
      <c r="X503" s="52"/>
      <c r="Y503" s="52"/>
    </row>
    <row r="504" spans="1:25" ht="13.5">
      <c r="A504" s="52"/>
      <c r="B504" s="52"/>
      <c r="C504" s="52"/>
      <c r="E504" s="52"/>
      <c r="F504" s="52"/>
      <c r="G504" s="52"/>
      <c r="M504" s="52"/>
      <c r="N504" s="52"/>
      <c r="O504" s="52"/>
      <c r="Q504" s="52"/>
      <c r="R504" s="52"/>
      <c r="S504" s="52"/>
      <c r="T504" s="52"/>
      <c r="U504" s="52"/>
      <c r="V504" s="52"/>
      <c r="W504" s="52"/>
      <c r="X504" s="52"/>
      <c r="Y504" s="52"/>
    </row>
    <row r="505" spans="1:25" ht="13.5">
      <c r="A505" s="52"/>
      <c r="B505" s="52"/>
      <c r="C505" s="52"/>
      <c r="E505" s="52"/>
      <c r="F505" s="52"/>
      <c r="G505" s="52"/>
      <c r="M505" s="52"/>
      <c r="N505" s="52"/>
      <c r="O505" s="52"/>
      <c r="Q505" s="52"/>
      <c r="R505" s="52"/>
      <c r="S505" s="52"/>
      <c r="T505" s="52"/>
      <c r="U505" s="52"/>
      <c r="V505" s="52"/>
      <c r="W505" s="52"/>
      <c r="X505" s="52"/>
      <c r="Y505" s="52"/>
    </row>
    <row r="506" spans="1:25" ht="13.5">
      <c r="A506" s="52"/>
      <c r="B506" s="52"/>
      <c r="C506" s="52"/>
      <c r="E506" s="52"/>
      <c r="F506" s="52"/>
      <c r="G506" s="52"/>
      <c r="M506" s="52"/>
      <c r="N506" s="52"/>
      <c r="O506" s="52"/>
      <c r="Q506" s="52"/>
      <c r="R506" s="52"/>
      <c r="S506" s="52"/>
      <c r="T506" s="52"/>
      <c r="U506" s="52"/>
      <c r="V506" s="52"/>
      <c r="W506" s="52"/>
      <c r="X506" s="52"/>
      <c r="Y506" s="52"/>
    </row>
    <row r="507" spans="1:25" ht="13.5">
      <c r="A507" s="52"/>
      <c r="B507" s="52"/>
      <c r="C507" s="52"/>
      <c r="E507" s="52"/>
      <c r="F507" s="52"/>
      <c r="G507" s="52"/>
      <c r="M507" s="52"/>
      <c r="N507" s="52"/>
      <c r="O507" s="52"/>
      <c r="Q507" s="52"/>
      <c r="R507" s="52"/>
      <c r="S507" s="52"/>
      <c r="T507" s="52"/>
      <c r="U507" s="52"/>
      <c r="V507" s="52"/>
      <c r="W507" s="52"/>
      <c r="X507" s="52"/>
      <c r="Y507" s="52"/>
    </row>
    <row r="508" spans="1:25" ht="13.5">
      <c r="A508" s="52"/>
      <c r="B508" s="52"/>
      <c r="C508" s="52"/>
      <c r="E508" s="52"/>
      <c r="F508" s="52"/>
      <c r="G508" s="52"/>
      <c r="M508" s="52"/>
      <c r="N508" s="52"/>
      <c r="O508" s="52"/>
      <c r="Q508" s="52"/>
      <c r="R508" s="52"/>
      <c r="S508" s="52"/>
      <c r="T508" s="52"/>
      <c r="U508" s="52"/>
      <c r="V508" s="52"/>
      <c r="W508" s="52"/>
      <c r="X508" s="52"/>
      <c r="Y508" s="52"/>
    </row>
    <row r="509" spans="1:25" ht="13.5">
      <c r="A509" s="52"/>
      <c r="B509" s="52"/>
      <c r="C509" s="52"/>
      <c r="E509" s="52"/>
      <c r="F509" s="52"/>
      <c r="G509" s="52"/>
      <c r="M509" s="52"/>
      <c r="N509" s="52"/>
      <c r="O509" s="52"/>
      <c r="Q509" s="52"/>
      <c r="R509" s="52"/>
      <c r="S509" s="52"/>
      <c r="T509" s="52"/>
      <c r="U509" s="52"/>
      <c r="V509" s="52"/>
      <c r="W509" s="52"/>
      <c r="X509" s="52"/>
      <c r="Y509" s="52"/>
    </row>
    <row r="510" spans="1:25" ht="13.5">
      <c r="A510" s="52"/>
      <c r="B510" s="52"/>
      <c r="C510" s="52"/>
      <c r="E510" s="52"/>
      <c r="F510" s="52"/>
      <c r="G510" s="52"/>
      <c r="M510" s="52"/>
      <c r="N510" s="52"/>
      <c r="O510" s="52"/>
      <c r="Q510" s="52"/>
      <c r="R510" s="52"/>
      <c r="S510" s="52"/>
      <c r="T510" s="52"/>
      <c r="U510" s="52"/>
      <c r="V510" s="52"/>
      <c r="W510" s="52"/>
      <c r="X510" s="52"/>
      <c r="Y510" s="52"/>
    </row>
    <row r="511" spans="1:25" ht="13.5">
      <c r="A511" s="52"/>
      <c r="B511" s="52"/>
      <c r="C511" s="52"/>
      <c r="E511" s="52"/>
      <c r="F511" s="52"/>
      <c r="G511" s="52"/>
      <c r="M511" s="52"/>
      <c r="N511" s="52"/>
      <c r="O511" s="52"/>
      <c r="Q511" s="52"/>
      <c r="R511" s="52"/>
      <c r="S511" s="52"/>
      <c r="T511" s="52"/>
      <c r="U511" s="52"/>
      <c r="V511" s="52"/>
      <c r="W511" s="52"/>
      <c r="X511" s="52"/>
      <c r="Y511" s="52"/>
    </row>
    <row r="512" spans="1:25" ht="13.5">
      <c r="A512" s="52"/>
      <c r="B512" s="52"/>
      <c r="C512" s="52"/>
      <c r="E512" s="52"/>
      <c r="F512" s="52"/>
      <c r="G512" s="52"/>
      <c r="M512" s="52"/>
      <c r="N512" s="52"/>
      <c r="O512" s="52"/>
      <c r="Q512" s="52"/>
      <c r="R512" s="52"/>
      <c r="S512" s="52"/>
      <c r="T512" s="52"/>
      <c r="U512" s="52"/>
      <c r="V512" s="52"/>
      <c r="W512" s="52"/>
      <c r="X512" s="52"/>
      <c r="Y512" s="52"/>
    </row>
    <row r="513" spans="1:25" ht="13.5">
      <c r="A513" s="52"/>
      <c r="B513" s="52"/>
      <c r="C513" s="52"/>
      <c r="E513" s="52"/>
      <c r="F513" s="52"/>
      <c r="G513" s="52"/>
      <c r="M513" s="52"/>
      <c r="N513" s="52"/>
      <c r="O513" s="52"/>
      <c r="Q513" s="52"/>
      <c r="R513" s="52"/>
      <c r="S513" s="52"/>
      <c r="T513" s="52"/>
      <c r="U513" s="52"/>
      <c r="V513" s="52"/>
      <c r="W513" s="52"/>
      <c r="X513" s="52"/>
      <c r="Y513" s="52"/>
    </row>
    <row r="514" spans="1:25" ht="13.5">
      <c r="A514" s="52"/>
      <c r="B514" s="52"/>
      <c r="C514" s="52"/>
      <c r="E514" s="52"/>
      <c r="F514" s="52"/>
      <c r="G514" s="52"/>
      <c r="M514" s="52"/>
      <c r="N514" s="52"/>
      <c r="O514" s="52"/>
      <c r="Q514" s="52"/>
      <c r="R514" s="52"/>
      <c r="S514" s="52"/>
      <c r="T514" s="52"/>
      <c r="U514" s="52"/>
      <c r="V514" s="52"/>
      <c r="W514" s="52"/>
      <c r="X514" s="52"/>
      <c r="Y514" s="52"/>
    </row>
    <row r="515" spans="1:25" ht="13.5">
      <c r="A515" s="52"/>
      <c r="B515" s="52"/>
      <c r="C515" s="52"/>
      <c r="E515" s="52"/>
      <c r="F515" s="52"/>
      <c r="G515" s="52"/>
      <c r="M515" s="52"/>
      <c r="N515" s="52"/>
      <c r="O515" s="52"/>
      <c r="Q515" s="52"/>
      <c r="R515" s="52"/>
      <c r="S515" s="52"/>
      <c r="T515" s="52"/>
      <c r="U515" s="52"/>
      <c r="V515" s="52"/>
      <c r="W515" s="52"/>
      <c r="X515" s="52"/>
      <c r="Y515" s="52"/>
    </row>
    <row r="516" spans="1:25" ht="13.5">
      <c r="A516" s="52"/>
      <c r="B516" s="52"/>
      <c r="C516" s="52"/>
      <c r="E516" s="52"/>
      <c r="F516" s="52"/>
      <c r="G516" s="52"/>
      <c r="M516" s="52"/>
      <c r="N516" s="52"/>
      <c r="O516" s="52"/>
      <c r="Q516" s="52"/>
      <c r="R516" s="52"/>
      <c r="S516" s="52"/>
      <c r="T516" s="52"/>
      <c r="U516" s="52"/>
      <c r="V516" s="52"/>
      <c r="W516" s="52"/>
      <c r="X516" s="52"/>
      <c r="Y516" s="52"/>
    </row>
    <row r="517" spans="1:25" ht="13.5">
      <c r="A517" s="52"/>
      <c r="B517" s="52"/>
      <c r="C517" s="52"/>
      <c r="E517" s="52"/>
      <c r="F517" s="52"/>
      <c r="G517" s="52"/>
      <c r="M517" s="52"/>
      <c r="N517" s="52"/>
      <c r="O517" s="52"/>
      <c r="Q517" s="52"/>
      <c r="R517" s="52"/>
      <c r="S517" s="52"/>
      <c r="T517" s="52"/>
      <c r="U517" s="52"/>
      <c r="V517" s="52"/>
      <c r="W517" s="52"/>
      <c r="X517" s="52"/>
      <c r="Y517" s="52"/>
    </row>
    <row r="518" spans="1:25" ht="13.5">
      <c r="A518" s="52"/>
      <c r="B518" s="52"/>
      <c r="C518" s="52"/>
      <c r="E518" s="52"/>
      <c r="F518" s="52"/>
      <c r="G518" s="52"/>
      <c r="M518" s="52"/>
      <c r="N518" s="52"/>
      <c r="O518" s="52"/>
      <c r="Q518" s="52"/>
      <c r="R518" s="52"/>
      <c r="S518" s="52"/>
      <c r="T518" s="52"/>
      <c r="U518" s="52"/>
      <c r="V518" s="52"/>
      <c r="W518" s="52"/>
      <c r="X518" s="52"/>
      <c r="Y518" s="52"/>
    </row>
    <row r="519" spans="1:25" ht="13.5">
      <c r="A519" s="52"/>
      <c r="B519" s="52"/>
      <c r="C519" s="52"/>
      <c r="E519" s="52"/>
      <c r="F519" s="52"/>
      <c r="G519" s="52"/>
      <c r="M519" s="52"/>
      <c r="N519" s="52"/>
      <c r="O519" s="52"/>
      <c r="Q519" s="52"/>
      <c r="R519" s="52"/>
      <c r="S519" s="52"/>
      <c r="T519" s="52"/>
      <c r="U519" s="52"/>
      <c r="V519" s="52"/>
      <c r="W519" s="52"/>
      <c r="X519" s="52"/>
      <c r="Y519" s="52"/>
    </row>
    <row r="520" spans="1:25" ht="13.5">
      <c r="A520" s="52"/>
      <c r="B520" s="52"/>
      <c r="C520" s="52"/>
      <c r="E520" s="52"/>
      <c r="F520" s="52"/>
      <c r="G520" s="52"/>
      <c r="M520" s="52"/>
      <c r="N520" s="52"/>
      <c r="O520" s="52"/>
      <c r="Q520" s="52"/>
      <c r="R520" s="52"/>
      <c r="S520" s="52"/>
      <c r="T520" s="52"/>
      <c r="U520" s="52"/>
      <c r="V520" s="52"/>
      <c r="W520" s="52"/>
      <c r="X520" s="52"/>
      <c r="Y520" s="52"/>
    </row>
    <row r="521" spans="1:25" ht="13.5">
      <c r="A521" s="52"/>
      <c r="B521" s="52"/>
      <c r="C521" s="52"/>
      <c r="E521" s="52"/>
      <c r="F521" s="52"/>
      <c r="G521" s="52"/>
      <c r="M521" s="52"/>
      <c r="N521" s="52"/>
      <c r="O521" s="52"/>
      <c r="Q521" s="52"/>
      <c r="R521" s="52"/>
      <c r="S521" s="52"/>
      <c r="T521" s="52"/>
      <c r="U521" s="52"/>
      <c r="V521" s="52"/>
      <c r="W521" s="52"/>
      <c r="X521" s="52"/>
      <c r="Y521" s="52"/>
    </row>
    <row r="522" spans="1:25" ht="13.5">
      <c r="A522" s="52"/>
      <c r="B522" s="52"/>
      <c r="C522" s="52"/>
      <c r="E522" s="52"/>
      <c r="F522" s="52"/>
      <c r="G522" s="52"/>
      <c r="M522" s="52"/>
      <c r="N522" s="52"/>
      <c r="O522" s="52"/>
      <c r="Q522" s="52"/>
      <c r="R522" s="52"/>
      <c r="S522" s="52"/>
      <c r="T522" s="52"/>
      <c r="U522" s="52"/>
      <c r="V522" s="52"/>
      <c r="W522" s="52"/>
      <c r="X522" s="52"/>
      <c r="Y522" s="52"/>
    </row>
    <row r="523" spans="1:25" ht="13.5">
      <c r="A523" s="52"/>
      <c r="B523" s="52"/>
      <c r="C523" s="52"/>
      <c r="E523" s="52"/>
      <c r="F523" s="52"/>
      <c r="G523" s="52"/>
      <c r="M523" s="52"/>
      <c r="N523" s="52"/>
      <c r="O523" s="52"/>
      <c r="Q523" s="52"/>
      <c r="R523" s="52"/>
      <c r="S523" s="52"/>
      <c r="T523" s="52"/>
      <c r="U523" s="52"/>
      <c r="V523" s="52"/>
      <c r="W523" s="52"/>
      <c r="X523" s="52"/>
      <c r="Y523" s="52"/>
    </row>
    <row r="524" spans="1:25" ht="13.5">
      <c r="A524" s="52"/>
      <c r="B524" s="52"/>
      <c r="C524" s="52"/>
      <c r="E524" s="52"/>
      <c r="F524" s="52"/>
      <c r="G524" s="52"/>
      <c r="M524" s="52"/>
      <c r="N524" s="52"/>
      <c r="O524" s="52"/>
      <c r="Q524" s="52"/>
      <c r="R524" s="52"/>
      <c r="S524" s="52"/>
      <c r="T524" s="52"/>
      <c r="U524" s="52"/>
      <c r="V524" s="52"/>
      <c r="W524" s="52"/>
      <c r="X524" s="52"/>
      <c r="Y524" s="52"/>
    </row>
    <row r="525" spans="1:25" ht="13.5">
      <c r="A525" s="52"/>
      <c r="B525" s="52"/>
      <c r="C525" s="52"/>
      <c r="E525" s="52"/>
      <c r="F525" s="52"/>
      <c r="G525" s="52"/>
      <c r="M525" s="52"/>
      <c r="N525" s="52"/>
      <c r="O525" s="52"/>
      <c r="Q525" s="52"/>
      <c r="R525" s="52"/>
      <c r="S525" s="52"/>
      <c r="T525" s="52"/>
      <c r="U525" s="52"/>
      <c r="V525" s="52"/>
      <c r="W525" s="52"/>
      <c r="X525" s="52"/>
      <c r="Y525" s="52"/>
    </row>
    <row r="526" spans="1:25" ht="13.5">
      <c r="A526" s="52"/>
      <c r="B526" s="52"/>
      <c r="C526" s="52"/>
      <c r="E526" s="52"/>
      <c r="F526" s="52"/>
      <c r="G526" s="52"/>
      <c r="M526" s="52"/>
      <c r="N526" s="52"/>
      <c r="O526" s="52"/>
      <c r="Q526" s="52"/>
      <c r="R526" s="52"/>
      <c r="S526" s="52"/>
      <c r="T526" s="52"/>
      <c r="U526" s="52"/>
      <c r="V526" s="52"/>
      <c r="W526" s="52"/>
      <c r="X526" s="52"/>
      <c r="Y526" s="52"/>
    </row>
    <row r="527" spans="1:25" ht="13.5">
      <c r="A527" s="52"/>
      <c r="B527" s="52"/>
      <c r="C527" s="52"/>
      <c r="E527" s="52"/>
      <c r="F527" s="52"/>
      <c r="G527" s="52"/>
      <c r="M527" s="52"/>
      <c r="N527" s="52"/>
      <c r="O527" s="52"/>
      <c r="Q527" s="52"/>
      <c r="R527" s="52"/>
      <c r="S527" s="52"/>
      <c r="T527" s="52"/>
      <c r="U527" s="52"/>
      <c r="V527" s="52"/>
      <c r="W527" s="52"/>
      <c r="X527" s="52"/>
      <c r="Y527" s="52"/>
    </row>
    <row r="528" spans="1:25" ht="13.5">
      <c r="A528" s="52"/>
      <c r="B528" s="52"/>
      <c r="C528" s="52"/>
      <c r="E528" s="52"/>
      <c r="F528" s="52"/>
      <c r="G528" s="52"/>
      <c r="M528" s="52"/>
      <c r="N528" s="52"/>
      <c r="O528" s="52"/>
      <c r="Q528" s="52"/>
      <c r="R528" s="52"/>
      <c r="S528" s="52"/>
      <c r="T528" s="52"/>
      <c r="U528" s="52"/>
      <c r="V528" s="52"/>
      <c r="W528" s="52"/>
      <c r="X528" s="52"/>
      <c r="Y528" s="52"/>
    </row>
    <row r="529" spans="1:25" ht="13.5">
      <c r="A529" s="52"/>
      <c r="B529" s="52"/>
      <c r="C529" s="52"/>
      <c r="E529" s="52"/>
      <c r="F529" s="52"/>
      <c r="G529" s="52"/>
      <c r="M529" s="52"/>
      <c r="N529" s="52"/>
      <c r="O529" s="52"/>
      <c r="Q529" s="52"/>
      <c r="R529" s="52"/>
      <c r="S529" s="52"/>
      <c r="T529" s="52"/>
      <c r="U529" s="52"/>
      <c r="V529" s="52"/>
      <c r="W529" s="52"/>
      <c r="X529" s="52"/>
      <c r="Y529" s="52"/>
    </row>
    <row r="530" spans="1:25" ht="13.5">
      <c r="A530" s="52"/>
      <c r="B530" s="52"/>
      <c r="C530" s="52"/>
      <c r="E530" s="52"/>
      <c r="F530" s="52"/>
      <c r="G530" s="52"/>
      <c r="M530" s="52"/>
      <c r="N530" s="52"/>
      <c r="O530" s="52"/>
      <c r="Q530" s="52"/>
      <c r="R530" s="52"/>
      <c r="S530" s="52"/>
      <c r="T530" s="52"/>
      <c r="U530" s="52"/>
      <c r="V530" s="52"/>
      <c r="W530" s="52"/>
      <c r="X530" s="52"/>
      <c r="Y530" s="52"/>
    </row>
    <row r="531" spans="1:25" ht="13.5">
      <c r="A531" s="52"/>
      <c r="B531" s="52"/>
      <c r="C531" s="52"/>
      <c r="E531" s="52"/>
      <c r="F531" s="52"/>
      <c r="G531" s="52"/>
      <c r="M531" s="52"/>
      <c r="N531" s="52"/>
      <c r="O531" s="52"/>
      <c r="Q531" s="52"/>
      <c r="R531" s="52"/>
      <c r="S531" s="52"/>
      <c r="T531" s="52"/>
      <c r="U531" s="52"/>
      <c r="V531" s="52"/>
      <c r="W531" s="52"/>
      <c r="X531" s="52"/>
      <c r="Y531" s="52"/>
    </row>
    <row r="532" spans="1:25" ht="13.5">
      <c r="A532" s="52"/>
      <c r="B532" s="52"/>
      <c r="C532" s="52"/>
      <c r="E532" s="52"/>
      <c r="F532" s="52"/>
      <c r="G532" s="52"/>
      <c r="M532" s="52"/>
      <c r="N532" s="52"/>
      <c r="O532" s="52"/>
      <c r="Q532" s="52"/>
      <c r="R532" s="52"/>
      <c r="S532" s="52"/>
      <c r="T532" s="52"/>
      <c r="U532" s="52"/>
      <c r="V532" s="52"/>
      <c r="W532" s="52"/>
      <c r="X532" s="52"/>
      <c r="Y532" s="52"/>
    </row>
    <row r="533" spans="1:25" ht="13.5">
      <c r="A533" s="52"/>
      <c r="B533" s="52"/>
      <c r="C533" s="52"/>
      <c r="E533" s="52"/>
      <c r="F533" s="52"/>
      <c r="G533" s="52"/>
      <c r="M533" s="52"/>
      <c r="N533" s="52"/>
      <c r="O533" s="52"/>
      <c r="Q533" s="52"/>
      <c r="R533" s="52"/>
      <c r="S533" s="52"/>
      <c r="T533" s="52"/>
      <c r="U533" s="52"/>
      <c r="V533" s="52"/>
      <c r="W533" s="52"/>
      <c r="X533" s="52"/>
      <c r="Y533" s="52"/>
    </row>
    <row r="534" spans="1:25" ht="13.5">
      <c r="A534" s="52"/>
      <c r="B534" s="52"/>
      <c r="C534" s="52"/>
      <c r="E534" s="52"/>
      <c r="F534" s="52"/>
      <c r="G534" s="52"/>
      <c r="M534" s="52"/>
      <c r="N534" s="52"/>
      <c r="O534" s="52"/>
      <c r="Q534" s="52"/>
      <c r="R534" s="52"/>
      <c r="S534" s="52"/>
      <c r="T534" s="52"/>
      <c r="U534" s="52"/>
      <c r="V534" s="52"/>
      <c r="W534" s="52"/>
      <c r="X534" s="52"/>
      <c r="Y534" s="52"/>
    </row>
    <row r="535" spans="1:25" ht="13.5">
      <c r="A535" s="52"/>
      <c r="B535" s="52"/>
      <c r="C535" s="52"/>
      <c r="E535" s="52"/>
      <c r="F535" s="52"/>
      <c r="G535" s="52"/>
      <c r="M535" s="52"/>
      <c r="N535" s="52"/>
      <c r="O535" s="52"/>
      <c r="Q535" s="52"/>
      <c r="R535" s="52"/>
      <c r="S535" s="52"/>
      <c r="T535" s="52"/>
      <c r="U535" s="52"/>
      <c r="V535" s="52"/>
      <c r="W535" s="52"/>
      <c r="X535" s="52"/>
      <c r="Y535" s="52"/>
    </row>
    <row r="536" spans="1:25" ht="13.5">
      <c r="A536" s="52"/>
      <c r="B536" s="52"/>
      <c r="C536" s="52"/>
      <c r="E536" s="52"/>
      <c r="F536" s="52"/>
      <c r="G536" s="52"/>
      <c r="M536" s="52"/>
      <c r="N536" s="52"/>
      <c r="O536" s="52"/>
      <c r="Q536" s="52"/>
      <c r="R536" s="52"/>
      <c r="S536" s="52"/>
      <c r="T536" s="52"/>
      <c r="U536" s="52"/>
      <c r="V536" s="52"/>
      <c r="W536" s="52"/>
      <c r="X536" s="52"/>
      <c r="Y536" s="52"/>
    </row>
    <row r="537" spans="1:25" ht="13.5">
      <c r="A537" s="52"/>
      <c r="B537" s="52"/>
      <c r="C537" s="52"/>
      <c r="E537" s="52"/>
      <c r="F537" s="52"/>
      <c r="G537" s="52"/>
      <c r="M537" s="52"/>
      <c r="N537" s="52"/>
      <c r="O537" s="52"/>
      <c r="Q537" s="52"/>
      <c r="R537" s="52"/>
      <c r="S537" s="52"/>
      <c r="T537" s="52"/>
      <c r="U537" s="52"/>
      <c r="V537" s="52"/>
      <c r="W537" s="52"/>
      <c r="X537" s="52"/>
      <c r="Y537" s="52"/>
    </row>
    <row r="538" spans="1:25" ht="13.5">
      <c r="A538" s="52"/>
      <c r="B538" s="52"/>
      <c r="C538" s="52"/>
      <c r="E538" s="52"/>
      <c r="F538" s="52"/>
      <c r="G538" s="52"/>
      <c r="M538" s="52"/>
      <c r="N538" s="52"/>
      <c r="O538" s="52"/>
      <c r="Q538" s="52"/>
      <c r="R538" s="52"/>
      <c r="S538" s="52"/>
      <c r="T538" s="52"/>
      <c r="U538" s="52"/>
      <c r="V538" s="52"/>
      <c r="W538" s="52"/>
      <c r="X538" s="52"/>
      <c r="Y538" s="52"/>
    </row>
    <row r="539" spans="1:25" ht="13.5">
      <c r="A539" s="52"/>
      <c r="B539" s="52"/>
      <c r="C539" s="52"/>
      <c r="E539" s="52"/>
      <c r="F539" s="52"/>
      <c r="G539" s="52"/>
      <c r="M539" s="52"/>
      <c r="N539" s="52"/>
      <c r="O539" s="52"/>
      <c r="Q539" s="52"/>
      <c r="R539" s="52"/>
      <c r="S539" s="52"/>
      <c r="T539" s="52"/>
      <c r="U539" s="52"/>
      <c r="V539" s="52"/>
      <c r="W539" s="52"/>
      <c r="X539" s="52"/>
      <c r="Y539" s="52"/>
    </row>
    <row r="540" spans="1:25" ht="13.5">
      <c r="A540" s="52"/>
      <c r="B540" s="52"/>
      <c r="C540" s="52"/>
      <c r="E540" s="52"/>
      <c r="F540" s="52"/>
      <c r="G540" s="52"/>
      <c r="M540" s="52"/>
      <c r="N540" s="52"/>
      <c r="O540" s="52"/>
      <c r="Q540" s="52"/>
      <c r="R540" s="52"/>
      <c r="S540" s="52"/>
      <c r="T540" s="52"/>
      <c r="U540" s="52"/>
      <c r="V540" s="52"/>
      <c r="W540" s="52"/>
      <c r="X540" s="52"/>
      <c r="Y540" s="52"/>
    </row>
    <row r="541" spans="1:25" ht="13.5">
      <c r="A541" s="52"/>
      <c r="B541" s="52"/>
      <c r="C541" s="52"/>
      <c r="E541" s="52"/>
      <c r="F541" s="52"/>
      <c r="G541" s="52"/>
      <c r="M541" s="52"/>
      <c r="N541" s="52"/>
      <c r="O541" s="52"/>
      <c r="Q541" s="52"/>
      <c r="R541" s="52"/>
      <c r="S541" s="52"/>
      <c r="T541" s="52"/>
      <c r="U541" s="52"/>
      <c r="V541" s="52"/>
      <c r="W541" s="52"/>
      <c r="X541" s="52"/>
      <c r="Y541" s="52"/>
    </row>
    <row r="542" spans="1:25" ht="13.5">
      <c r="A542" s="52"/>
      <c r="B542" s="52"/>
      <c r="C542" s="52"/>
      <c r="E542" s="52"/>
      <c r="F542" s="52"/>
      <c r="G542" s="52"/>
      <c r="M542" s="52"/>
      <c r="N542" s="52"/>
      <c r="O542" s="52"/>
      <c r="Q542" s="52"/>
      <c r="R542" s="52"/>
      <c r="S542" s="52"/>
      <c r="T542" s="52"/>
      <c r="U542" s="52"/>
      <c r="V542" s="52"/>
      <c r="W542" s="52"/>
      <c r="X542" s="52"/>
      <c r="Y542" s="52"/>
    </row>
    <row r="543" spans="1:25" ht="13.5">
      <c r="A543" s="52"/>
      <c r="B543" s="52"/>
      <c r="C543" s="52"/>
      <c r="E543" s="52"/>
      <c r="F543" s="52"/>
      <c r="G543" s="52"/>
      <c r="M543" s="52"/>
      <c r="N543" s="52"/>
      <c r="O543" s="52"/>
      <c r="Q543" s="52"/>
      <c r="R543" s="52"/>
      <c r="S543" s="52"/>
      <c r="T543" s="52"/>
      <c r="U543" s="52"/>
      <c r="V543" s="52"/>
      <c r="W543" s="52"/>
      <c r="X543" s="52"/>
      <c r="Y543" s="52"/>
    </row>
    <row r="544" spans="1:25" ht="13.5">
      <c r="A544" s="52"/>
      <c r="B544" s="52"/>
      <c r="C544" s="52"/>
      <c r="E544" s="52"/>
      <c r="F544" s="52"/>
      <c r="G544" s="52"/>
      <c r="M544" s="52"/>
      <c r="N544" s="52"/>
      <c r="O544" s="52"/>
      <c r="Q544" s="52"/>
      <c r="R544" s="52"/>
      <c r="S544" s="52"/>
      <c r="T544" s="52"/>
      <c r="U544" s="52"/>
      <c r="V544" s="52"/>
      <c r="W544" s="52"/>
      <c r="X544" s="52"/>
      <c r="Y544" s="52"/>
    </row>
    <row r="545" spans="1:25" ht="13.5">
      <c r="A545" s="52"/>
      <c r="B545" s="52"/>
      <c r="C545" s="52"/>
      <c r="E545" s="52"/>
      <c r="F545" s="52"/>
      <c r="G545" s="52"/>
      <c r="M545" s="52"/>
      <c r="N545" s="52"/>
      <c r="O545" s="52"/>
      <c r="Q545" s="52"/>
      <c r="R545" s="52"/>
      <c r="S545" s="52"/>
      <c r="T545" s="52"/>
      <c r="U545" s="52"/>
      <c r="V545" s="52"/>
      <c r="W545" s="52"/>
      <c r="X545" s="52"/>
      <c r="Y545" s="52"/>
    </row>
    <row r="546" spans="1:25" ht="13.5">
      <c r="A546" s="52"/>
      <c r="B546" s="52"/>
      <c r="C546" s="52"/>
      <c r="E546" s="52"/>
      <c r="F546" s="52"/>
      <c r="G546" s="52"/>
      <c r="M546" s="52"/>
      <c r="N546" s="52"/>
      <c r="O546" s="52"/>
      <c r="Q546" s="52"/>
      <c r="R546" s="52"/>
      <c r="S546" s="52"/>
      <c r="T546" s="52"/>
      <c r="U546" s="52"/>
      <c r="V546" s="52"/>
      <c r="W546" s="52"/>
      <c r="X546" s="52"/>
      <c r="Y546" s="52"/>
    </row>
    <row r="547" spans="1:25" ht="13.5">
      <c r="A547" s="52"/>
      <c r="B547" s="52"/>
      <c r="C547" s="52"/>
      <c r="E547" s="52"/>
      <c r="F547" s="52"/>
      <c r="G547" s="52"/>
      <c r="M547" s="52"/>
      <c r="N547" s="52"/>
      <c r="O547" s="52"/>
      <c r="Q547" s="52"/>
      <c r="R547" s="52"/>
      <c r="S547" s="52"/>
      <c r="T547" s="52"/>
      <c r="U547" s="52"/>
      <c r="V547" s="52"/>
      <c r="W547" s="52"/>
      <c r="X547" s="52"/>
      <c r="Y547" s="52"/>
    </row>
    <row r="548" spans="1:25" ht="13.5">
      <c r="A548" s="52"/>
      <c r="B548" s="52"/>
      <c r="C548" s="52"/>
      <c r="E548" s="52"/>
      <c r="F548" s="52"/>
      <c r="G548" s="52"/>
      <c r="M548" s="52"/>
      <c r="N548" s="52"/>
      <c r="O548" s="52"/>
      <c r="Q548" s="52"/>
      <c r="R548" s="52"/>
      <c r="S548" s="52"/>
      <c r="T548" s="52"/>
      <c r="U548" s="52"/>
      <c r="V548" s="52"/>
      <c r="W548" s="52"/>
      <c r="X548" s="52"/>
      <c r="Y548" s="52"/>
    </row>
    <row r="549" spans="1:25" ht="13.5">
      <c r="A549" s="52"/>
      <c r="B549" s="52"/>
      <c r="C549" s="52"/>
      <c r="E549" s="52"/>
      <c r="F549" s="52"/>
      <c r="G549" s="52"/>
      <c r="M549" s="52"/>
      <c r="N549" s="52"/>
      <c r="O549" s="52"/>
      <c r="Q549" s="52"/>
      <c r="R549" s="52"/>
      <c r="S549" s="52"/>
      <c r="T549" s="52"/>
      <c r="U549" s="52"/>
      <c r="V549" s="52"/>
      <c r="W549" s="52"/>
      <c r="X549" s="52"/>
      <c r="Y549" s="52"/>
    </row>
    <row r="550" spans="1:25" ht="13.5">
      <c r="A550" s="52"/>
      <c r="B550" s="52"/>
      <c r="C550" s="52"/>
      <c r="E550" s="52"/>
      <c r="F550" s="52"/>
      <c r="G550" s="52"/>
      <c r="M550" s="52"/>
      <c r="N550" s="52"/>
      <c r="O550" s="52"/>
      <c r="Q550" s="52"/>
      <c r="R550" s="52"/>
      <c r="S550" s="52"/>
      <c r="T550" s="52"/>
      <c r="U550" s="52"/>
      <c r="V550" s="52"/>
      <c r="W550" s="52"/>
      <c r="X550" s="52"/>
      <c r="Y550" s="52"/>
    </row>
    <row r="551" spans="1:25" ht="13.5">
      <c r="A551" s="52"/>
      <c r="B551" s="52"/>
      <c r="C551" s="52"/>
      <c r="E551" s="52"/>
      <c r="F551" s="52"/>
      <c r="G551" s="52"/>
      <c r="M551" s="52"/>
      <c r="N551" s="52"/>
      <c r="O551" s="52"/>
      <c r="Q551" s="52"/>
      <c r="R551" s="52"/>
      <c r="S551" s="52"/>
      <c r="T551" s="52"/>
      <c r="U551" s="52"/>
      <c r="V551" s="52"/>
      <c r="W551" s="52"/>
      <c r="X551" s="52"/>
      <c r="Y551" s="52"/>
    </row>
    <row r="552" spans="1:25" ht="13.5">
      <c r="A552" s="52"/>
      <c r="B552" s="52"/>
      <c r="C552" s="52"/>
      <c r="E552" s="52"/>
      <c r="F552" s="52"/>
      <c r="G552" s="52"/>
      <c r="M552" s="52"/>
      <c r="N552" s="52"/>
      <c r="O552" s="52"/>
      <c r="Q552" s="52"/>
      <c r="R552" s="52"/>
      <c r="S552" s="52"/>
      <c r="T552" s="52"/>
      <c r="U552" s="52"/>
      <c r="V552" s="52"/>
      <c r="W552" s="52"/>
      <c r="X552" s="52"/>
      <c r="Y552" s="52"/>
    </row>
    <row r="553" spans="1:25" ht="13.5">
      <c r="A553" s="52"/>
      <c r="B553" s="52"/>
      <c r="C553" s="52"/>
      <c r="E553" s="52"/>
      <c r="F553" s="52"/>
      <c r="G553" s="52"/>
      <c r="M553" s="52"/>
      <c r="N553" s="52"/>
      <c r="O553" s="52"/>
      <c r="Q553" s="52"/>
      <c r="R553" s="52"/>
      <c r="S553" s="52"/>
      <c r="T553" s="52"/>
      <c r="U553" s="52"/>
      <c r="V553" s="52"/>
      <c r="W553" s="52"/>
      <c r="X553" s="52"/>
      <c r="Y553" s="52"/>
    </row>
    <row r="554" spans="1:25" ht="13.5">
      <c r="A554" s="52"/>
      <c r="B554" s="52"/>
      <c r="C554" s="52"/>
      <c r="E554" s="52"/>
      <c r="F554" s="52"/>
      <c r="G554" s="52"/>
      <c r="M554" s="52"/>
      <c r="N554" s="52"/>
      <c r="O554" s="52"/>
      <c r="Q554" s="52"/>
      <c r="R554" s="52"/>
      <c r="S554" s="52"/>
      <c r="T554" s="52"/>
      <c r="U554" s="52"/>
      <c r="V554" s="52"/>
      <c r="W554" s="52"/>
      <c r="X554" s="52"/>
      <c r="Y554" s="52"/>
    </row>
    <row r="555" spans="1:25" ht="13.5">
      <c r="A555" s="52"/>
      <c r="B555" s="52"/>
      <c r="C555" s="52"/>
      <c r="E555" s="52"/>
      <c r="F555" s="52"/>
      <c r="G555" s="52"/>
      <c r="M555" s="52"/>
      <c r="N555" s="52"/>
      <c r="O555" s="52"/>
      <c r="Q555" s="52"/>
      <c r="R555" s="52"/>
      <c r="S555" s="52"/>
      <c r="T555" s="52"/>
      <c r="U555" s="52"/>
      <c r="V555" s="52"/>
      <c r="W555" s="52"/>
      <c r="X555" s="52"/>
      <c r="Y555" s="52"/>
    </row>
    <row r="556" spans="1:25" ht="13.5">
      <c r="A556" s="52"/>
      <c r="B556" s="52"/>
      <c r="C556" s="52"/>
      <c r="E556" s="52"/>
      <c r="F556" s="52"/>
      <c r="G556" s="52"/>
      <c r="M556" s="52"/>
      <c r="N556" s="52"/>
      <c r="O556" s="52"/>
      <c r="Q556" s="52"/>
      <c r="R556" s="52"/>
      <c r="S556" s="52"/>
      <c r="T556" s="52"/>
      <c r="U556" s="52"/>
      <c r="V556" s="52"/>
      <c r="W556" s="52"/>
      <c r="X556" s="52"/>
      <c r="Y556" s="52"/>
    </row>
    <row r="557" spans="1:25" ht="13.5">
      <c r="A557" s="52"/>
      <c r="B557" s="52"/>
      <c r="C557" s="52"/>
      <c r="E557" s="52"/>
      <c r="F557" s="52"/>
      <c r="G557" s="52"/>
      <c r="M557" s="52"/>
      <c r="N557" s="52"/>
      <c r="O557" s="52"/>
      <c r="Q557" s="52"/>
      <c r="R557" s="52"/>
      <c r="S557" s="52"/>
      <c r="T557" s="52"/>
      <c r="U557" s="52"/>
      <c r="V557" s="52"/>
      <c r="W557" s="52"/>
      <c r="X557" s="52"/>
      <c r="Y557" s="52"/>
    </row>
    <row r="558" spans="1:25" ht="13.5">
      <c r="A558" s="52"/>
      <c r="B558" s="52"/>
      <c r="C558" s="52"/>
      <c r="E558" s="52"/>
      <c r="F558" s="52"/>
      <c r="G558" s="52"/>
      <c r="M558" s="52"/>
      <c r="N558" s="52"/>
      <c r="O558" s="52"/>
      <c r="Q558" s="52"/>
      <c r="R558" s="52"/>
      <c r="S558" s="52"/>
      <c r="T558" s="52"/>
      <c r="U558" s="52"/>
      <c r="V558" s="52"/>
      <c r="W558" s="52"/>
      <c r="X558" s="52"/>
      <c r="Y558" s="52"/>
    </row>
    <row r="559" spans="1:25" ht="13.5">
      <c r="A559" s="52"/>
      <c r="B559" s="52"/>
      <c r="C559" s="52"/>
      <c r="E559" s="52"/>
      <c r="F559" s="52"/>
      <c r="G559" s="52"/>
      <c r="M559" s="52"/>
      <c r="N559" s="52"/>
      <c r="O559" s="52"/>
      <c r="Q559" s="52"/>
      <c r="R559" s="52"/>
      <c r="S559" s="52"/>
      <c r="T559" s="52"/>
      <c r="U559" s="52"/>
      <c r="V559" s="52"/>
      <c r="W559" s="52"/>
      <c r="X559" s="52"/>
      <c r="Y559" s="52"/>
    </row>
    <row r="560" spans="1:25" ht="13.5">
      <c r="A560" s="52"/>
      <c r="B560" s="52"/>
      <c r="C560" s="52"/>
      <c r="E560" s="52"/>
      <c r="F560" s="52"/>
      <c r="G560" s="52"/>
      <c r="M560" s="52"/>
      <c r="N560" s="52"/>
      <c r="O560" s="52"/>
      <c r="Q560" s="52"/>
      <c r="R560" s="52"/>
      <c r="S560" s="52"/>
      <c r="T560" s="52"/>
      <c r="U560" s="52"/>
      <c r="V560" s="52"/>
      <c r="W560" s="52"/>
      <c r="X560" s="52"/>
      <c r="Y560" s="52"/>
    </row>
    <row r="561" spans="1:25" ht="13.5">
      <c r="A561" s="52"/>
      <c r="B561" s="52"/>
      <c r="C561" s="52"/>
      <c r="E561" s="52"/>
      <c r="F561" s="52"/>
      <c r="G561" s="52"/>
      <c r="M561" s="52"/>
      <c r="N561" s="52"/>
      <c r="O561" s="52"/>
      <c r="Q561" s="52"/>
      <c r="R561" s="52"/>
      <c r="S561" s="52"/>
      <c r="T561" s="52"/>
      <c r="U561" s="52"/>
      <c r="V561" s="52"/>
      <c r="W561" s="52"/>
      <c r="X561" s="52"/>
      <c r="Y561" s="52"/>
    </row>
    <row r="562" spans="1:25" ht="13.5">
      <c r="A562" s="52"/>
      <c r="B562" s="52"/>
      <c r="C562" s="52"/>
      <c r="E562" s="52"/>
      <c r="F562" s="52"/>
      <c r="G562" s="52"/>
      <c r="M562" s="52"/>
      <c r="N562" s="52"/>
      <c r="O562" s="52"/>
      <c r="Q562" s="52"/>
      <c r="R562" s="52"/>
      <c r="S562" s="52"/>
      <c r="T562" s="52"/>
      <c r="U562" s="52"/>
      <c r="V562" s="52"/>
      <c r="W562" s="52"/>
      <c r="X562" s="52"/>
      <c r="Y562" s="52"/>
    </row>
    <row r="563" spans="1:25" ht="13.5">
      <c r="A563" s="52"/>
      <c r="B563" s="52"/>
      <c r="C563" s="52"/>
      <c r="E563" s="52"/>
      <c r="F563" s="52"/>
      <c r="G563" s="52"/>
      <c r="M563" s="52"/>
      <c r="N563" s="52"/>
      <c r="O563" s="52"/>
      <c r="Q563" s="52"/>
      <c r="R563" s="52"/>
      <c r="S563" s="52"/>
      <c r="T563" s="52"/>
      <c r="U563" s="52"/>
      <c r="V563" s="52"/>
      <c r="W563" s="52"/>
      <c r="X563" s="52"/>
      <c r="Y563" s="52"/>
    </row>
    <row r="564" spans="1:25" ht="13.5">
      <c r="A564" s="52"/>
      <c r="B564" s="52"/>
      <c r="C564" s="52"/>
      <c r="E564" s="52"/>
      <c r="F564" s="52"/>
      <c r="G564" s="52"/>
      <c r="M564" s="52"/>
      <c r="N564" s="52"/>
      <c r="O564" s="52"/>
      <c r="Q564" s="52"/>
      <c r="R564" s="52"/>
      <c r="S564" s="52"/>
      <c r="T564" s="52"/>
      <c r="U564" s="52"/>
      <c r="V564" s="52"/>
      <c r="W564" s="52"/>
      <c r="X564" s="52"/>
      <c r="Y564" s="52"/>
    </row>
    <row r="565" spans="1:25" ht="13.5">
      <c r="A565" s="52"/>
      <c r="B565" s="52"/>
      <c r="C565" s="52"/>
      <c r="E565" s="52"/>
      <c r="F565" s="52"/>
      <c r="G565" s="52"/>
      <c r="M565" s="52"/>
      <c r="N565" s="52"/>
      <c r="O565" s="52"/>
      <c r="Q565" s="52"/>
      <c r="R565" s="52"/>
      <c r="S565" s="52"/>
      <c r="T565" s="52"/>
      <c r="U565" s="52"/>
      <c r="V565" s="52"/>
      <c r="W565" s="52"/>
      <c r="X565" s="52"/>
      <c r="Y565" s="52"/>
    </row>
    <row r="566" spans="1:25" ht="13.5">
      <c r="A566" s="52"/>
      <c r="B566" s="52"/>
      <c r="C566" s="52"/>
      <c r="E566" s="52"/>
      <c r="F566" s="52"/>
      <c r="G566" s="52"/>
      <c r="M566" s="52"/>
      <c r="N566" s="52"/>
      <c r="O566" s="52"/>
      <c r="Q566" s="52"/>
      <c r="R566" s="52"/>
      <c r="S566" s="52"/>
      <c r="T566" s="52"/>
      <c r="U566" s="52"/>
      <c r="V566" s="52"/>
      <c r="W566" s="52"/>
      <c r="X566" s="52"/>
      <c r="Y566" s="52"/>
    </row>
    <row r="567" spans="1:25" ht="13.5">
      <c r="A567" s="52"/>
      <c r="B567" s="52"/>
      <c r="C567" s="52"/>
      <c r="E567" s="52"/>
      <c r="F567" s="52"/>
      <c r="G567" s="52"/>
      <c r="M567" s="52"/>
      <c r="N567" s="52"/>
      <c r="O567" s="52"/>
      <c r="Q567" s="52"/>
      <c r="R567" s="52"/>
      <c r="S567" s="52"/>
      <c r="T567" s="52"/>
      <c r="U567" s="52"/>
      <c r="V567" s="52"/>
      <c r="W567" s="52"/>
      <c r="X567" s="52"/>
      <c r="Y567" s="52"/>
    </row>
    <row r="568" spans="1:25" ht="13.5">
      <c r="A568" s="52"/>
      <c r="B568" s="52"/>
      <c r="C568" s="52"/>
      <c r="E568" s="52"/>
      <c r="F568" s="52"/>
      <c r="G568" s="52"/>
      <c r="M568" s="52"/>
      <c r="N568" s="52"/>
      <c r="O568" s="52"/>
      <c r="Q568" s="52"/>
      <c r="R568" s="52"/>
      <c r="S568" s="52"/>
      <c r="T568" s="52"/>
      <c r="U568" s="52"/>
      <c r="V568" s="52"/>
      <c r="W568" s="52"/>
      <c r="X568" s="52"/>
      <c r="Y568" s="52"/>
    </row>
    <row r="569" spans="1:25" ht="13.5">
      <c r="A569" s="52"/>
      <c r="B569" s="52"/>
      <c r="C569" s="52"/>
      <c r="E569" s="52"/>
      <c r="F569" s="52"/>
      <c r="G569" s="52"/>
      <c r="M569" s="52"/>
      <c r="N569" s="52"/>
      <c r="O569" s="52"/>
      <c r="Q569" s="52"/>
      <c r="R569" s="52"/>
      <c r="S569" s="52"/>
      <c r="T569" s="52"/>
      <c r="U569" s="52"/>
      <c r="V569" s="52"/>
      <c r="W569" s="52"/>
      <c r="X569" s="52"/>
      <c r="Y569" s="52"/>
    </row>
    <row r="570" spans="1:25" ht="13.5">
      <c r="A570" s="52"/>
      <c r="B570" s="52"/>
      <c r="C570" s="52"/>
      <c r="E570" s="52"/>
      <c r="F570" s="52"/>
      <c r="G570" s="52"/>
      <c r="M570" s="52"/>
      <c r="N570" s="52"/>
      <c r="O570" s="52"/>
      <c r="Q570" s="52"/>
      <c r="R570" s="52"/>
      <c r="S570" s="52"/>
      <c r="T570" s="52"/>
      <c r="U570" s="52"/>
      <c r="V570" s="52"/>
      <c r="W570" s="52"/>
      <c r="X570" s="52"/>
      <c r="Y570" s="52"/>
    </row>
    <row r="571" spans="1:25" ht="13.5">
      <c r="A571" s="52"/>
      <c r="B571" s="52"/>
      <c r="C571" s="52"/>
      <c r="E571" s="52"/>
      <c r="F571" s="52"/>
      <c r="G571" s="52"/>
      <c r="M571" s="52"/>
      <c r="N571" s="52"/>
      <c r="O571" s="52"/>
      <c r="Q571" s="52"/>
      <c r="R571" s="52"/>
      <c r="S571" s="52"/>
      <c r="T571" s="52"/>
      <c r="U571" s="52"/>
      <c r="V571" s="52"/>
      <c r="W571" s="52"/>
      <c r="X571" s="52"/>
      <c r="Y571" s="52"/>
    </row>
    <row r="572" spans="1:25" ht="13.5">
      <c r="A572" s="52"/>
      <c r="B572" s="52"/>
      <c r="C572" s="52"/>
      <c r="E572" s="52"/>
      <c r="F572" s="52"/>
      <c r="G572" s="52"/>
      <c r="M572" s="52"/>
      <c r="N572" s="52"/>
      <c r="O572" s="52"/>
      <c r="Q572" s="52"/>
      <c r="R572" s="52"/>
      <c r="S572" s="52"/>
      <c r="T572" s="52"/>
      <c r="U572" s="52"/>
      <c r="V572" s="52"/>
      <c r="W572" s="52"/>
      <c r="X572" s="52"/>
      <c r="Y572" s="52"/>
    </row>
    <row r="573" spans="1:25" ht="13.5">
      <c r="A573" s="52"/>
      <c r="B573" s="52"/>
      <c r="C573" s="52"/>
      <c r="E573" s="52"/>
      <c r="F573" s="52"/>
      <c r="G573" s="52"/>
      <c r="M573" s="52"/>
      <c r="N573" s="52"/>
      <c r="O573" s="52"/>
      <c r="Q573" s="52"/>
      <c r="R573" s="52"/>
      <c r="S573" s="52"/>
      <c r="T573" s="52"/>
      <c r="U573" s="52"/>
      <c r="V573" s="52"/>
      <c r="W573" s="52"/>
      <c r="X573" s="52"/>
      <c r="Y573" s="52"/>
    </row>
    <row r="574" spans="1:25" ht="13.5">
      <c r="A574" s="52"/>
      <c r="B574" s="52"/>
      <c r="C574" s="52"/>
      <c r="E574" s="52"/>
      <c r="F574" s="52"/>
      <c r="G574" s="52"/>
      <c r="M574" s="52"/>
      <c r="N574" s="52"/>
      <c r="O574" s="52"/>
      <c r="Q574" s="52"/>
      <c r="R574" s="52"/>
      <c r="S574" s="52"/>
      <c r="T574" s="52"/>
      <c r="U574" s="52"/>
      <c r="V574" s="52"/>
      <c r="W574" s="52"/>
      <c r="X574" s="52"/>
      <c r="Y574" s="52"/>
    </row>
    <row r="575" spans="1:25" ht="13.5">
      <c r="A575" s="52"/>
      <c r="B575" s="52"/>
      <c r="C575" s="52"/>
      <c r="E575" s="52"/>
      <c r="F575" s="52"/>
      <c r="G575" s="52"/>
      <c r="M575" s="52"/>
      <c r="N575" s="52"/>
      <c r="O575" s="52"/>
      <c r="Q575" s="52"/>
      <c r="R575" s="52"/>
      <c r="S575" s="52"/>
      <c r="T575" s="52"/>
      <c r="U575" s="52"/>
      <c r="V575" s="52"/>
      <c r="W575" s="52"/>
      <c r="X575" s="52"/>
      <c r="Y575" s="52"/>
    </row>
    <row r="576" spans="1:25" ht="13.5">
      <c r="A576" s="52"/>
      <c r="B576" s="52"/>
      <c r="C576" s="52"/>
      <c r="E576" s="52"/>
      <c r="F576" s="52"/>
      <c r="G576" s="52"/>
      <c r="M576" s="52"/>
      <c r="N576" s="52"/>
      <c r="O576" s="52"/>
      <c r="Q576" s="52"/>
      <c r="R576" s="52"/>
      <c r="S576" s="52"/>
      <c r="T576" s="52"/>
      <c r="U576" s="52"/>
      <c r="V576" s="52"/>
      <c r="W576" s="52"/>
      <c r="X576" s="52"/>
      <c r="Y576" s="52"/>
    </row>
    <row r="577" spans="1:25" ht="13.5">
      <c r="A577" s="52"/>
      <c r="B577" s="52"/>
      <c r="C577" s="52"/>
      <c r="E577" s="52"/>
      <c r="F577" s="52"/>
      <c r="G577" s="52"/>
      <c r="M577" s="52"/>
      <c r="N577" s="52"/>
      <c r="O577" s="52"/>
      <c r="Q577" s="52"/>
      <c r="R577" s="52"/>
      <c r="S577" s="52"/>
      <c r="T577" s="52"/>
      <c r="U577" s="52"/>
      <c r="V577" s="52"/>
      <c r="W577" s="52"/>
      <c r="X577" s="52"/>
      <c r="Y577" s="52"/>
    </row>
    <row r="578" spans="1:25" ht="13.5">
      <c r="A578" s="52"/>
      <c r="B578" s="52"/>
      <c r="C578" s="52"/>
      <c r="E578" s="52"/>
      <c r="F578" s="52"/>
      <c r="G578" s="52"/>
      <c r="M578" s="52"/>
      <c r="N578" s="52"/>
      <c r="O578" s="52"/>
      <c r="Q578" s="52"/>
      <c r="R578" s="52"/>
      <c r="S578" s="52"/>
      <c r="T578" s="52"/>
      <c r="U578" s="52"/>
      <c r="V578" s="52"/>
      <c r="W578" s="52"/>
      <c r="X578" s="52"/>
      <c r="Y578" s="52"/>
    </row>
    <row r="579" spans="1:25" ht="13.5">
      <c r="A579" s="52"/>
      <c r="B579" s="52"/>
      <c r="C579" s="52"/>
      <c r="E579" s="52"/>
      <c r="F579" s="52"/>
      <c r="G579" s="52"/>
      <c r="M579" s="52"/>
      <c r="N579" s="52"/>
      <c r="O579" s="52"/>
      <c r="Q579" s="52"/>
      <c r="R579" s="52"/>
      <c r="S579" s="52"/>
      <c r="T579" s="52"/>
      <c r="U579" s="52"/>
      <c r="V579" s="52"/>
      <c r="W579" s="52"/>
      <c r="X579" s="52"/>
      <c r="Y579" s="52"/>
    </row>
    <row r="580" spans="1:25" ht="13.5">
      <c r="A580" s="52"/>
      <c r="B580" s="52"/>
      <c r="C580" s="52"/>
      <c r="E580" s="52"/>
      <c r="F580" s="52"/>
      <c r="G580" s="52"/>
      <c r="M580" s="52"/>
      <c r="N580" s="52"/>
      <c r="O580" s="52"/>
      <c r="Q580" s="52"/>
      <c r="R580" s="52"/>
      <c r="S580" s="52"/>
      <c r="T580" s="52"/>
      <c r="U580" s="52"/>
      <c r="V580" s="52"/>
      <c r="W580" s="52"/>
      <c r="X580" s="52"/>
      <c r="Y580" s="52"/>
    </row>
    <row r="581" spans="1:25" ht="13.5">
      <c r="A581" s="52"/>
      <c r="B581" s="52"/>
      <c r="C581" s="52"/>
      <c r="E581" s="52"/>
      <c r="F581" s="52"/>
      <c r="G581" s="52"/>
      <c r="M581" s="52"/>
      <c r="N581" s="52"/>
      <c r="O581" s="52"/>
      <c r="Q581" s="52"/>
      <c r="R581" s="52"/>
      <c r="S581" s="52"/>
      <c r="T581" s="52"/>
      <c r="U581" s="52"/>
      <c r="V581" s="52"/>
      <c r="W581" s="52"/>
      <c r="X581" s="52"/>
      <c r="Y581" s="52"/>
    </row>
    <row r="582" spans="1:25" ht="13.5">
      <c r="A582" s="52"/>
      <c r="B582" s="52"/>
      <c r="C582" s="52"/>
      <c r="E582" s="52"/>
      <c r="F582" s="52"/>
      <c r="G582" s="52"/>
      <c r="M582" s="52"/>
      <c r="N582" s="52"/>
      <c r="O582" s="52"/>
      <c r="Q582" s="52"/>
      <c r="R582" s="52"/>
      <c r="S582" s="52"/>
      <c r="T582" s="52"/>
      <c r="U582" s="52"/>
      <c r="V582" s="52"/>
      <c r="W582" s="52"/>
      <c r="X582" s="52"/>
      <c r="Y582" s="52"/>
    </row>
    <row r="583" spans="1:25" ht="13.5">
      <c r="A583" s="52"/>
      <c r="B583" s="52"/>
      <c r="C583" s="52"/>
      <c r="E583" s="52"/>
      <c r="F583" s="52"/>
      <c r="G583" s="52"/>
      <c r="M583" s="52"/>
      <c r="N583" s="52"/>
      <c r="O583" s="52"/>
      <c r="Q583" s="52"/>
      <c r="R583" s="52"/>
      <c r="S583" s="52"/>
      <c r="T583" s="52"/>
      <c r="U583" s="52"/>
      <c r="V583" s="52"/>
      <c r="W583" s="52"/>
      <c r="X583" s="52"/>
      <c r="Y583" s="52"/>
    </row>
    <row r="584" spans="1:25" ht="13.5">
      <c r="A584" s="52"/>
      <c r="B584" s="52"/>
      <c r="C584" s="52"/>
      <c r="E584" s="52"/>
      <c r="F584" s="52"/>
      <c r="G584" s="52"/>
      <c r="M584" s="52"/>
      <c r="N584" s="52"/>
      <c r="O584" s="52"/>
      <c r="Q584" s="52"/>
      <c r="R584" s="52"/>
      <c r="S584" s="52"/>
      <c r="T584" s="52"/>
      <c r="U584" s="52"/>
      <c r="V584" s="52"/>
      <c r="W584" s="52"/>
      <c r="X584" s="52"/>
      <c r="Y584" s="52"/>
    </row>
    <row r="585" spans="1:25" ht="13.5">
      <c r="A585" s="52"/>
      <c r="B585" s="52"/>
      <c r="C585" s="52"/>
      <c r="E585" s="52"/>
      <c r="F585" s="52"/>
      <c r="G585" s="52"/>
      <c r="M585" s="52"/>
      <c r="N585" s="52"/>
      <c r="O585" s="52"/>
      <c r="Q585" s="52"/>
      <c r="R585" s="52"/>
      <c r="S585" s="52"/>
      <c r="T585" s="52"/>
      <c r="U585" s="52"/>
      <c r="V585" s="52"/>
      <c r="W585" s="52"/>
      <c r="X585" s="52"/>
      <c r="Y585" s="52"/>
    </row>
    <row r="586" spans="1:25" ht="13.5">
      <c r="A586" s="52"/>
      <c r="B586" s="52"/>
      <c r="C586" s="52"/>
      <c r="E586" s="52"/>
      <c r="F586" s="52"/>
      <c r="G586" s="52"/>
      <c r="M586" s="52"/>
      <c r="N586" s="52"/>
      <c r="O586" s="52"/>
      <c r="Q586" s="52"/>
      <c r="R586" s="52"/>
      <c r="S586" s="52"/>
      <c r="T586" s="52"/>
      <c r="U586" s="52"/>
      <c r="V586" s="52"/>
      <c r="W586" s="52"/>
      <c r="X586" s="52"/>
      <c r="Y586" s="52"/>
    </row>
    <row r="587" spans="1:25" ht="13.5">
      <c r="A587" s="52"/>
      <c r="B587" s="52"/>
      <c r="C587" s="52"/>
      <c r="E587" s="52"/>
      <c r="F587" s="52"/>
      <c r="G587" s="52"/>
      <c r="M587" s="52"/>
      <c r="N587" s="52"/>
      <c r="O587" s="52"/>
      <c r="Q587" s="52"/>
      <c r="R587" s="52"/>
      <c r="S587" s="52"/>
      <c r="T587" s="52"/>
      <c r="U587" s="52"/>
      <c r="V587" s="52"/>
      <c r="W587" s="52"/>
      <c r="X587" s="52"/>
      <c r="Y587" s="52"/>
    </row>
    <row r="588" spans="1:25" ht="13.5">
      <c r="A588" s="52"/>
      <c r="B588" s="52"/>
      <c r="C588" s="52"/>
      <c r="E588" s="52"/>
      <c r="F588" s="52"/>
      <c r="G588" s="52"/>
      <c r="M588" s="52"/>
      <c r="N588" s="52"/>
      <c r="O588" s="52"/>
      <c r="Q588" s="52"/>
      <c r="R588" s="52"/>
      <c r="S588" s="52"/>
      <c r="T588" s="52"/>
      <c r="U588" s="52"/>
      <c r="V588" s="52"/>
      <c r="W588" s="52"/>
      <c r="X588" s="52"/>
      <c r="Y588" s="52"/>
    </row>
    <row r="589" spans="1:25" ht="13.5">
      <c r="A589" s="52"/>
      <c r="B589" s="52"/>
      <c r="C589" s="52"/>
      <c r="E589" s="52"/>
      <c r="F589" s="52"/>
      <c r="G589" s="52"/>
      <c r="M589" s="52"/>
      <c r="N589" s="52"/>
      <c r="O589" s="52"/>
      <c r="Q589" s="52"/>
      <c r="R589" s="52"/>
      <c r="S589" s="52"/>
      <c r="T589" s="52"/>
      <c r="U589" s="52"/>
      <c r="V589" s="52"/>
      <c r="W589" s="52"/>
      <c r="X589" s="52"/>
      <c r="Y589" s="52"/>
    </row>
    <row r="590" spans="1:25" ht="13.5">
      <c r="A590" s="52"/>
      <c r="B590" s="52"/>
      <c r="C590" s="52"/>
      <c r="E590" s="52"/>
      <c r="F590" s="52"/>
      <c r="G590" s="52"/>
      <c r="M590" s="52"/>
      <c r="N590" s="52"/>
      <c r="O590" s="52"/>
      <c r="Q590" s="52"/>
      <c r="R590" s="52"/>
      <c r="S590" s="52"/>
      <c r="T590" s="52"/>
      <c r="U590" s="52"/>
      <c r="V590" s="52"/>
      <c r="W590" s="52"/>
      <c r="X590" s="52"/>
      <c r="Y590" s="52"/>
    </row>
    <row r="591" spans="1:25" ht="13.5">
      <c r="A591" s="52"/>
      <c r="B591" s="52"/>
      <c r="C591" s="52"/>
      <c r="E591" s="52"/>
      <c r="F591" s="52"/>
      <c r="G591" s="52"/>
      <c r="M591" s="52"/>
      <c r="N591" s="52"/>
      <c r="O591" s="52"/>
      <c r="Q591" s="52"/>
      <c r="R591" s="52"/>
      <c r="S591" s="52"/>
      <c r="T591" s="52"/>
      <c r="U591" s="52"/>
      <c r="V591" s="52"/>
      <c r="W591" s="52"/>
      <c r="X591" s="52"/>
      <c r="Y591" s="52"/>
    </row>
    <row r="592" spans="1:25" ht="13.5">
      <c r="A592" s="52"/>
      <c r="B592" s="52"/>
      <c r="C592" s="52"/>
      <c r="E592" s="52"/>
      <c r="F592" s="52"/>
      <c r="G592" s="52"/>
      <c r="M592" s="52"/>
      <c r="N592" s="52"/>
      <c r="O592" s="52"/>
      <c r="Q592" s="52"/>
      <c r="R592" s="52"/>
      <c r="S592" s="52"/>
      <c r="T592" s="52"/>
      <c r="U592" s="52"/>
      <c r="V592" s="52"/>
      <c r="W592" s="52"/>
      <c r="X592" s="52"/>
      <c r="Y592" s="52"/>
    </row>
    <row r="593" spans="1:25" ht="13.5">
      <c r="A593" s="52"/>
      <c r="B593" s="52"/>
      <c r="C593" s="52"/>
      <c r="E593" s="52"/>
      <c r="F593" s="52"/>
      <c r="G593" s="52"/>
      <c r="M593" s="52"/>
      <c r="N593" s="52"/>
      <c r="O593" s="52"/>
      <c r="Q593" s="52"/>
      <c r="R593" s="52"/>
      <c r="S593" s="52"/>
      <c r="T593" s="52"/>
      <c r="U593" s="52"/>
      <c r="V593" s="52"/>
      <c r="W593" s="52"/>
      <c r="X593" s="52"/>
      <c r="Y593" s="52"/>
    </row>
    <row r="594" spans="1:25" ht="13.5">
      <c r="A594" s="52"/>
      <c r="B594" s="52"/>
      <c r="C594" s="52"/>
      <c r="E594" s="52"/>
      <c r="F594" s="52"/>
      <c r="G594" s="52"/>
      <c r="M594" s="52"/>
      <c r="N594" s="52"/>
      <c r="O594" s="52"/>
      <c r="Q594" s="52"/>
      <c r="R594" s="52"/>
      <c r="S594" s="52"/>
      <c r="T594" s="52"/>
      <c r="U594" s="52"/>
      <c r="V594" s="52"/>
      <c r="W594" s="52"/>
      <c r="X594" s="52"/>
      <c r="Y594" s="52"/>
    </row>
    <row r="595" spans="1:25" ht="13.5">
      <c r="A595" s="52"/>
      <c r="B595" s="52"/>
      <c r="C595" s="52"/>
      <c r="E595" s="52"/>
      <c r="F595" s="52"/>
      <c r="G595" s="52"/>
      <c r="M595" s="52"/>
      <c r="N595" s="52"/>
      <c r="O595" s="52"/>
      <c r="Q595" s="52"/>
      <c r="R595" s="52"/>
      <c r="S595" s="52"/>
      <c r="T595" s="52"/>
      <c r="U595" s="52"/>
      <c r="V595" s="52"/>
      <c r="W595" s="52"/>
      <c r="X595" s="52"/>
      <c r="Y595" s="52"/>
    </row>
    <row r="596" spans="1:25" ht="13.5">
      <c r="A596" s="52"/>
      <c r="B596" s="52"/>
      <c r="C596" s="52"/>
      <c r="E596" s="52"/>
      <c r="F596" s="52"/>
      <c r="G596" s="52"/>
      <c r="M596" s="52"/>
      <c r="N596" s="52"/>
      <c r="O596" s="52"/>
      <c r="Q596" s="52"/>
      <c r="R596" s="52"/>
      <c r="S596" s="52"/>
      <c r="T596" s="52"/>
      <c r="U596" s="52"/>
      <c r="V596" s="52"/>
      <c r="W596" s="52"/>
      <c r="X596" s="52"/>
      <c r="Y596" s="52"/>
    </row>
    <row r="597" spans="1:25" ht="13.5">
      <c r="A597" s="52"/>
      <c r="B597" s="52"/>
      <c r="C597" s="52"/>
      <c r="E597" s="52"/>
      <c r="F597" s="52"/>
      <c r="G597" s="52"/>
      <c r="M597" s="52"/>
      <c r="N597" s="52"/>
      <c r="O597" s="52"/>
      <c r="Q597" s="52"/>
      <c r="R597" s="52"/>
      <c r="S597" s="52"/>
      <c r="T597" s="52"/>
      <c r="U597" s="52"/>
      <c r="V597" s="52"/>
      <c r="W597" s="52"/>
      <c r="X597" s="52"/>
      <c r="Y597" s="52"/>
    </row>
    <row r="598" spans="1:25" ht="13.5">
      <c r="A598" s="52"/>
      <c r="B598" s="52"/>
      <c r="C598" s="52"/>
      <c r="E598" s="52"/>
      <c r="F598" s="52"/>
      <c r="G598" s="52"/>
      <c r="M598" s="52"/>
      <c r="N598" s="52"/>
      <c r="O598" s="52"/>
      <c r="Q598" s="52"/>
      <c r="R598" s="52"/>
      <c r="S598" s="52"/>
      <c r="T598" s="52"/>
      <c r="U598" s="52"/>
      <c r="V598" s="52"/>
      <c r="W598" s="52"/>
      <c r="X598" s="52"/>
      <c r="Y598" s="52"/>
    </row>
    <row r="599" spans="1:25" ht="13.5">
      <c r="A599" s="52"/>
      <c r="B599" s="52"/>
      <c r="C599" s="52"/>
      <c r="E599" s="52"/>
      <c r="F599" s="52"/>
      <c r="G599" s="52"/>
      <c r="M599" s="52"/>
      <c r="N599" s="52"/>
      <c r="O599" s="52"/>
      <c r="Q599" s="52"/>
      <c r="R599" s="52"/>
      <c r="S599" s="52"/>
      <c r="T599" s="52"/>
      <c r="U599" s="52"/>
      <c r="V599" s="52"/>
      <c r="W599" s="52"/>
      <c r="X599" s="52"/>
      <c r="Y599" s="52"/>
    </row>
    <row r="600" spans="1:25" ht="13.5">
      <c r="A600" s="52"/>
      <c r="B600" s="52"/>
      <c r="C600" s="52"/>
      <c r="E600" s="52"/>
      <c r="F600" s="52"/>
      <c r="G600" s="52"/>
      <c r="M600" s="52"/>
      <c r="N600" s="52"/>
      <c r="O600" s="52"/>
      <c r="Q600" s="52"/>
      <c r="R600" s="52"/>
      <c r="S600" s="52"/>
      <c r="T600" s="52"/>
      <c r="U600" s="52"/>
      <c r="V600" s="52"/>
      <c r="W600" s="52"/>
      <c r="X600" s="52"/>
      <c r="Y600" s="52"/>
    </row>
    <row r="601" spans="1:25" ht="13.5">
      <c r="A601" s="52"/>
      <c r="B601" s="52"/>
      <c r="C601" s="52"/>
      <c r="E601" s="52"/>
      <c r="F601" s="52"/>
      <c r="G601" s="52"/>
      <c r="M601" s="52"/>
      <c r="N601" s="52"/>
      <c r="O601" s="52"/>
      <c r="Q601" s="52"/>
      <c r="R601" s="52"/>
      <c r="S601" s="52"/>
      <c r="T601" s="52"/>
      <c r="U601" s="52"/>
      <c r="V601" s="52"/>
      <c r="W601" s="52"/>
      <c r="X601" s="52"/>
      <c r="Y601" s="52"/>
    </row>
    <row r="602" spans="1:25" ht="13.5">
      <c r="A602" s="52"/>
      <c r="B602" s="52"/>
      <c r="C602" s="52"/>
      <c r="E602" s="52"/>
      <c r="F602" s="52"/>
      <c r="G602" s="52"/>
      <c r="M602" s="52"/>
      <c r="N602" s="52"/>
      <c r="O602" s="52"/>
      <c r="Q602" s="52"/>
      <c r="R602" s="52"/>
      <c r="S602" s="52"/>
      <c r="T602" s="52"/>
      <c r="U602" s="52"/>
      <c r="V602" s="52"/>
      <c r="W602" s="52"/>
      <c r="X602" s="52"/>
      <c r="Y602" s="52"/>
    </row>
    <row r="603" spans="1:25" ht="13.5">
      <c r="A603" s="52"/>
      <c r="B603" s="52"/>
      <c r="C603" s="52"/>
      <c r="E603" s="52"/>
      <c r="F603" s="52"/>
      <c r="G603" s="52"/>
      <c r="M603" s="52"/>
      <c r="N603" s="52"/>
      <c r="O603" s="52"/>
      <c r="Q603" s="52"/>
      <c r="R603" s="52"/>
      <c r="S603" s="52"/>
      <c r="T603" s="52"/>
      <c r="U603" s="52"/>
      <c r="V603" s="52"/>
      <c r="W603" s="52"/>
      <c r="X603" s="52"/>
      <c r="Y603" s="52"/>
    </row>
    <row r="604" spans="1:25" ht="13.5">
      <c r="A604" s="52"/>
      <c r="B604" s="52"/>
      <c r="C604" s="52"/>
      <c r="E604" s="52"/>
      <c r="F604" s="52"/>
      <c r="G604" s="52"/>
      <c r="M604" s="52"/>
      <c r="N604" s="52"/>
      <c r="O604" s="52"/>
      <c r="Q604" s="52"/>
      <c r="R604" s="52"/>
      <c r="S604" s="52"/>
      <c r="T604" s="52"/>
      <c r="U604" s="52"/>
      <c r="V604" s="52"/>
      <c r="W604" s="52"/>
      <c r="X604" s="52"/>
      <c r="Y604" s="52"/>
    </row>
    <row r="605" spans="1:25" ht="13.5">
      <c r="A605" s="52"/>
      <c r="B605" s="52"/>
      <c r="C605" s="52"/>
      <c r="E605" s="52"/>
      <c r="F605" s="52"/>
      <c r="G605" s="52"/>
      <c r="M605" s="52"/>
      <c r="N605" s="52"/>
      <c r="O605" s="52"/>
      <c r="Q605" s="52"/>
      <c r="R605" s="52"/>
      <c r="S605" s="52"/>
      <c r="T605" s="52"/>
      <c r="U605" s="52"/>
      <c r="V605" s="52"/>
      <c r="W605" s="52"/>
      <c r="X605" s="52"/>
      <c r="Y605" s="52"/>
    </row>
    <row r="606" spans="1:25" ht="13.5">
      <c r="A606" s="52"/>
      <c r="B606" s="52"/>
      <c r="C606" s="52"/>
      <c r="E606" s="52"/>
      <c r="F606" s="52"/>
      <c r="G606" s="52"/>
      <c r="M606" s="52"/>
      <c r="N606" s="52"/>
      <c r="O606" s="52"/>
      <c r="Q606" s="52"/>
      <c r="R606" s="52"/>
      <c r="S606" s="52"/>
      <c r="T606" s="52"/>
      <c r="U606" s="52"/>
      <c r="V606" s="52"/>
      <c r="W606" s="52"/>
      <c r="X606" s="52"/>
      <c r="Y606" s="52"/>
    </row>
    <row r="607" spans="1:25" ht="13.5">
      <c r="A607" s="52"/>
      <c r="B607" s="52"/>
      <c r="C607" s="52"/>
      <c r="E607" s="52"/>
      <c r="F607" s="52"/>
      <c r="G607" s="52"/>
      <c r="M607" s="52"/>
      <c r="N607" s="52"/>
      <c r="O607" s="52"/>
      <c r="Q607" s="52"/>
      <c r="R607" s="52"/>
      <c r="S607" s="52"/>
      <c r="T607" s="52"/>
      <c r="U607" s="52"/>
      <c r="V607" s="52"/>
      <c r="W607" s="52"/>
      <c r="X607" s="52"/>
      <c r="Y607" s="52"/>
    </row>
    <row r="608" spans="1:25" ht="13.5">
      <c r="A608" s="52"/>
      <c r="B608" s="52"/>
      <c r="C608" s="52"/>
      <c r="E608" s="52"/>
      <c r="F608" s="52"/>
      <c r="G608" s="52"/>
      <c r="M608" s="52"/>
      <c r="N608" s="52"/>
      <c r="O608" s="52"/>
      <c r="Q608" s="52"/>
      <c r="R608" s="52"/>
      <c r="S608" s="52"/>
      <c r="T608" s="52"/>
      <c r="U608" s="52"/>
      <c r="V608" s="52"/>
      <c r="W608" s="52"/>
      <c r="X608" s="52"/>
      <c r="Y608" s="52"/>
    </row>
    <row r="609" spans="1:25" ht="13.5">
      <c r="A609" s="52"/>
      <c r="B609" s="52"/>
      <c r="C609" s="52"/>
      <c r="E609" s="52"/>
      <c r="F609" s="52"/>
      <c r="G609" s="52"/>
      <c r="M609" s="52"/>
      <c r="N609" s="52"/>
      <c r="O609" s="52"/>
      <c r="Q609" s="52"/>
      <c r="R609" s="52"/>
      <c r="S609" s="52"/>
      <c r="T609" s="52"/>
      <c r="U609" s="52"/>
      <c r="V609" s="52"/>
      <c r="W609" s="52"/>
      <c r="X609" s="52"/>
      <c r="Y609" s="52"/>
    </row>
    <row r="610" spans="1:25" ht="13.5">
      <c r="A610" s="52"/>
      <c r="B610" s="52"/>
      <c r="C610" s="52"/>
      <c r="E610" s="52"/>
      <c r="F610" s="52"/>
      <c r="G610" s="52"/>
      <c r="M610" s="52"/>
      <c r="N610" s="52"/>
      <c r="O610" s="52"/>
      <c r="Q610" s="52"/>
      <c r="R610" s="52"/>
      <c r="S610" s="52"/>
      <c r="T610" s="52"/>
      <c r="U610" s="52"/>
      <c r="V610" s="52"/>
      <c r="W610" s="52"/>
      <c r="X610" s="52"/>
      <c r="Y610" s="52"/>
    </row>
    <row r="611" spans="1:25" ht="13.5">
      <c r="A611" s="52"/>
      <c r="B611" s="52"/>
      <c r="C611" s="52"/>
      <c r="E611" s="52"/>
      <c r="F611" s="52"/>
      <c r="G611" s="52"/>
      <c r="M611" s="52"/>
      <c r="N611" s="52"/>
      <c r="O611" s="52"/>
      <c r="Q611" s="52"/>
      <c r="R611" s="52"/>
      <c r="S611" s="52"/>
      <c r="T611" s="52"/>
      <c r="U611" s="52"/>
      <c r="V611" s="52"/>
      <c r="W611" s="52"/>
      <c r="X611" s="52"/>
      <c r="Y611" s="52"/>
    </row>
    <row r="612" spans="1:25" ht="13.5">
      <c r="A612" s="52"/>
      <c r="B612" s="52"/>
      <c r="C612" s="52"/>
      <c r="E612" s="52"/>
      <c r="F612" s="52"/>
      <c r="G612" s="52"/>
      <c r="M612" s="52"/>
      <c r="N612" s="52"/>
      <c r="O612" s="52"/>
      <c r="Q612" s="52"/>
      <c r="R612" s="52"/>
      <c r="S612" s="52"/>
      <c r="T612" s="52"/>
      <c r="U612" s="52"/>
      <c r="V612" s="52"/>
      <c r="W612" s="52"/>
      <c r="X612" s="52"/>
      <c r="Y612" s="52"/>
    </row>
    <row r="613" spans="1:25" ht="13.5">
      <c r="A613" s="52"/>
      <c r="B613" s="52"/>
      <c r="C613" s="52"/>
      <c r="E613" s="52"/>
      <c r="F613" s="52"/>
      <c r="G613" s="52"/>
      <c r="M613" s="52"/>
      <c r="N613" s="52"/>
      <c r="O613" s="52"/>
      <c r="Q613" s="52"/>
      <c r="R613" s="52"/>
      <c r="S613" s="52"/>
      <c r="T613" s="52"/>
      <c r="U613" s="52"/>
      <c r="V613" s="52"/>
      <c r="W613" s="52"/>
      <c r="X613" s="52"/>
      <c r="Y613" s="52"/>
    </row>
    <row r="614" spans="1:25" ht="13.5">
      <c r="A614" s="52"/>
      <c r="B614" s="52"/>
      <c r="C614" s="52"/>
      <c r="E614" s="52"/>
      <c r="F614" s="52"/>
      <c r="G614" s="52"/>
      <c r="M614" s="52"/>
      <c r="N614" s="52"/>
      <c r="O614" s="52"/>
      <c r="Q614" s="52"/>
      <c r="R614" s="52"/>
      <c r="S614" s="52"/>
      <c r="T614" s="52"/>
      <c r="U614" s="52"/>
      <c r="V614" s="52"/>
      <c r="W614" s="52"/>
      <c r="X614" s="52"/>
      <c r="Y614" s="52"/>
    </row>
    <row r="615" spans="1:25" ht="13.5">
      <c r="A615" s="52"/>
      <c r="B615" s="52"/>
      <c r="C615" s="52"/>
      <c r="E615" s="52"/>
      <c r="F615" s="52"/>
      <c r="G615" s="52"/>
      <c r="M615" s="52"/>
      <c r="N615" s="52"/>
      <c r="O615" s="52"/>
      <c r="Q615" s="52"/>
      <c r="R615" s="52"/>
      <c r="S615" s="52"/>
      <c r="T615" s="52"/>
      <c r="U615" s="52"/>
      <c r="V615" s="52"/>
      <c r="W615" s="52"/>
      <c r="X615" s="52"/>
      <c r="Y615" s="52"/>
    </row>
    <row r="616" spans="1:25" ht="13.5">
      <c r="A616" s="52"/>
      <c r="B616" s="52"/>
      <c r="C616" s="52"/>
      <c r="E616" s="52"/>
      <c r="F616" s="52"/>
      <c r="G616" s="52"/>
      <c r="M616" s="52"/>
      <c r="N616" s="52"/>
      <c r="O616" s="52"/>
      <c r="Q616" s="52"/>
      <c r="R616" s="52"/>
      <c r="S616" s="52"/>
      <c r="T616" s="52"/>
      <c r="U616" s="52"/>
      <c r="V616" s="52"/>
      <c r="W616" s="52"/>
      <c r="X616" s="52"/>
      <c r="Y616" s="52"/>
    </row>
    <row r="617" spans="1:25" ht="13.5">
      <c r="A617" s="52"/>
      <c r="B617" s="52"/>
      <c r="C617" s="52"/>
      <c r="E617" s="52"/>
      <c r="F617" s="52"/>
      <c r="G617" s="52"/>
      <c r="M617" s="52"/>
      <c r="N617" s="52"/>
      <c r="O617" s="52"/>
      <c r="Q617" s="52"/>
      <c r="R617" s="52"/>
      <c r="S617" s="52"/>
      <c r="T617" s="52"/>
      <c r="U617" s="52"/>
      <c r="V617" s="52"/>
      <c r="W617" s="52"/>
      <c r="X617" s="52"/>
      <c r="Y617" s="52"/>
    </row>
    <row r="618" spans="1:25" ht="13.5">
      <c r="A618" s="52"/>
      <c r="B618" s="52"/>
      <c r="C618" s="52"/>
      <c r="E618" s="52"/>
      <c r="F618" s="52"/>
      <c r="G618" s="52"/>
      <c r="M618" s="52"/>
      <c r="N618" s="52"/>
      <c r="O618" s="52"/>
      <c r="Q618" s="52"/>
      <c r="R618" s="52"/>
      <c r="S618" s="52"/>
      <c r="T618" s="52"/>
      <c r="U618" s="52"/>
      <c r="V618" s="52"/>
      <c r="W618" s="52"/>
      <c r="X618" s="52"/>
      <c r="Y618" s="52"/>
    </row>
    <row r="619" spans="1:25" ht="13.5">
      <c r="A619" s="52"/>
      <c r="B619" s="52"/>
      <c r="C619" s="52"/>
      <c r="E619" s="52"/>
      <c r="F619" s="52"/>
      <c r="G619" s="52"/>
      <c r="M619" s="52"/>
      <c r="N619" s="52"/>
      <c r="O619" s="52"/>
      <c r="Q619" s="52"/>
      <c r="R619" s="52"/>
      <c r="S619" s="52"/>
      <c r="T619" s="52"/>
      <c r="U619" s="52"/>
      <c r="V619" s="52"/>
      <c r="W619" s="52"/>
      <c r="X619" s="52"/>
      <c r="Y619" s="52"/>
    </row>
    <row r="620" spans="1:25" ht="13.5">
      <c r="A620" s="52"/>
      <c r="B620" s="52"/>
      <c r="C620" s="52"/>
      <c r="E620" s="52"/>
      <c r="F620" s="52"/>
      <c r="G620" s="52"/>
      <c r="M620" s="52"/>
      <c r="N620" s="52"/>
      <c r="O620" s="52"/>
      <c r="Q620" s="52"/>
      <c r="R620" s="52"/>
      <c r="S620" s="52"/>
      <c r="T620" s="52"/>
      <c r="U620" s="52"/>
      <c r="V620" s="52"/>
      <c r="W620" s="52"/>
      <c r="X620" s="52"/>
      <c r="Y620" s="52"/>
    </row>
    <row r="621" spans="1:25" ht="13.5">
      <c r="A621" s="52"/>
      <c r="B621" s="52"/>
      <c r="C621" s="52"/>
      <c r="E621" s="52"/>
      <c r="F621" s="52"/>
      <c r="G621" s="52"/>
      <c r="M621" s="52"/>
      <c r="N621" s="52"/>
      <c r="O621" s="52"/>
      <c r="Q621" s="52"/>
      <c r="R621" s="52"/>
      <c r="S621" s="52"/>
      <c r="T621" s="52"/>
      <c r="U621" s="52"/>
      <c r="V621" s="52"/>
      <c r="W621" s="52"/>
      <c r="X621" s="52"/>
      <c r="Y621" s="52"/>
    </row>
    <row r="622" spans="1:25" ht="13.5">
      <c r="A622" s="52"/>
      <c r="B622" s="52"/>
      <c r="C622" s="52"/>
      <c r="E622" s="52"/>
      <c r="F622" s="52"/>
      <c r="G622" s="52"/>
      <c r="M622" s="52"/>
      <c r="N622" s="52"/>
      <c r="O622" s="52"/>
      <c r="Q622" s="52"/>
      <c r="R622" s="52"/>
      <c r="S622" s="52"/>
      <c r="T622" s="52"/>
      <c r="U622" s="52"/>
      <c r="V622" s="52"/>
      <c r="W622" s="52"/>
      <c r="X622" s="52"/>
      <c r="Y622" s="52"/>
    </row>
    <row r="623" spans="1:25" ht="13.5">
      <c r="A623" s="52"/>
      <c r="B623" s="52"/>
      <c r="C623" s="52"/>
      <c r="E623" s="52"/>
      <c r="F623" s="52"/>
      <c r="G623" s="52"/>
      <c r="M623" s="52"/>
      <c r="N623" s="52"/>
      <c r="O623" s="52"/>
      <c r="Q623" s="52"/>
      <c r="R623" s="52"/>
      <c r="S623" s="52"/>
      <c r="T623" s="52"/>
      <c r="U623" s="52"/>
      <c r="V623" s="52"/>
      <c r="W623" s="52"/>
      <c r="X623" s="52"/>
      <c r="Y623" s="52"/>
    </row>
    <row r="624" spans="1:25" ht="13.5">
      <c r="A624" s="52"/>
      <c r="B624" s="52"/>
      <c r="C624" s="52"/>
      <c r="E624" s="52"/>
      <c r="F624" s="52"/>
      <c r="G624" s="52"/>
      <c r="M624" s="52"/>
      <c r="N624" s="52"/>
      <c r="O624" s="52"/>
      <c r="Q624" s="52"/>
      <c r="R624" s="52"/>
      <c r="S624" s="52"/>
      <c r="T624" s="52"/>
      <c r="U624" s="52"/>
      <c r="V624" s="52"/>
      <c r="W624" s="52"/>
      <c r="X624" s="52"/>
      <c r="Y624" s="52"/>
    </row>
    <row r="625" spans="1:25" ht="13.5">
      <c r="A625" s="52"/>
      <c r="B625" s="52"/>
      <c r="C625" s="52"/>
      <c r="E625" s="52"/>
      <c r="F625" s="52"/>
      <c r="G625" s="52"/>
      <c r="M625" s="52"/>
      <c r="N625" s="52"/>
      <c r="O625" s="52"/>
      <c r="Q625" s="52"/>
      <c r="R625" s="52"/>
      <c r="S625" s="52"/>
      <c r="T625" s="52"/>
      <c r="U625" s="52"/>
      <c r="V625" s="52"/>
      <c r="W625" s="52"/>
      <c r="X625" s="52"/>
      <c r="Y625" s="52"/>
    </row>
    <row r="626" spans="1:25" ht="13.5">
      <c r="A626" s="52"/>
      <c r="B626" s="52"/>
      <c r="C626" s="52"/>
      <c r="E626" s="52"/>
      <c r="F626" s="52"/>
      <c r="G626" s="52"/>
      <c r="M626" s="52"/>
      <c r="N626" s="52"/>
      <c r="O626" s="52"/>
      <c r="Q626" s="52"/>
      <c r="R626" s="52"/>
      <c r="S626" s="52"/>
      <c r="T626" s="52"/>
      <c r="U626" s="52"/>
      <c r="V626" s="52"/>
      <c r="W626" s="52"/>
      <c r="X626" s="52"/>
      <c r="Y626" s="52"/>
    </row>
    <row r="627" spans="1:25" ht="13.5">
      <c r="A627" s="52"/>
      <c r="B627" s="52"/>
      <c r="C627" s="52"/>
      <c r="E627" s="52"/>
      <c r="F627" s="52"/>
      <c r="G627" s="52"/>
      <c r="M627" s="52"/>
      <c r="N627" s="52"/>
      <c r="O627" s="52"/>
      <c r="Q627" s="52"/>
      <c r="R627" s="52"/>
      <c r="S627" s="52"/>
      <c r="T627" s="52"/>
      <c r="U627" s="52"/>
      <c r="V627" s="52"/>
      <c r="W627" s="52"/>
      <c r="X627" s="52"/>
      <c r="Y627" s="52"/>
    </row>
    <row r="628" spans="1:25" ht="13.5">
      <c r="A628" s="52"/>
      <c r="B628" s="52"/>
      <c r="C628" s="52"/>
      <c r="E628" s="52"/>
      <c r="F628" s="52"/>
      <c r="G628" s="52"/>
      <c r="M628" s="52"/>
      <c r="N628" s="52"/>
      <c r="O628" s="52"/>
      <c r="Q628" s="52"/>
      <c r="R628" s="52"/>
      <c r="S628" s="52"/>
      <c r="T628" s="52"/>
      <c r="U628" s="52"/>
      <c r="V628" s="52"/>
      <c r="W628" s="52"/>
      <c r="X628" s="52"/>
      <c r="Y628" s="52"/>
    </row>
    <row r="629" spans="1:25" ht="13.5">
      <c r="A629" s="52"/>
      <c r="B629" s="52"/>
      <c r="C629" s="52"/>
      <c r="E629" s="52"/>
      <c r="F629" s="52"/>
      <c r="G629" s="52"/>
      <c r="M629" s="52"/>
      <c r="N629" s="52"/>
      <c r="O629" s="52"/>
      <c r="Q629" s="52"/>
      <c r="R629" s="52"/>
      <c r="S629" s="52"/>
      <c r="T629" s="52"/>
      <c r="U629" s="52"/>
      <c r="V629" s="52"/>
      <c r="W629" s="52"/>
      <c r="X629" s="52"/>
      <c r="Y629" s="52"/>
    </row>
    <row r="630" spans="1:25" ht="13.5">
      <c r="A630" s="52"/>
      <c r="B630" s="52"/>
      <c r="C630" s="52"/>
      <c r="E630" s="52"/>
      <c r="F630" s="52"/>
      <c r="G630" s="52"/>
      <c r="M630" s="52"/>
      <c r="N630" s="52"/>
      <c r="O630" s="52"/>
      <c r="Q630" s="52"/>
      <c r="R630" s="52"/>
      <c r="S630" s="52"/>
      <c r="T630" s="52"/>
      <c r="U630" s="52"/>
      <c r="V630" s="52"/>
      <c r="W630" s="52"/>
      <c r="X630" s="52"/>
      <c r="Y630" s="52"/>
    </row>
    <row r="631" spans="1:25" ht="13.5">
      <c r="A631" s="52"/>
      <c r="B631" s="52"/>
      <c r="C631" s="52"/>
      <c r="E631" s="52"/>
      <c r="F631" s="52"/>
      <c r="G631" s="52"/>
      <c r="M631" s="52"/>
      <c r="N631" s="52"/>
      <c r="O631" s="52"/>
      <c r="Q631" s="52"/>
      <c r="R631" s="52"/>
      <c r="S631" s="52"/>
      <c r="T631" s="52"/>
      <c r="U631" s="52"/>
      <c r="V631" s="52"/>
      <c r="W631" s="52"/>
      <c r="X631" s="52"/>
      <c r="Y631" s="52"/>
    </row>
    <row r="632" spans="1:25" ht="13.5">
      <c r="A632" s="52"/>
      <c r="B632" s="52"/>
      <c r="C632" s="52"/>
      <c r="E632" s="52"/>
      <c r="F632" s="52"/>
      <c r="G632" s="52"/>
      <c r="M632" s="52"/>
      <c r="N632" s="52"/>
      <c r="O632" s="52"/>
      <c r="Q632" s="52"/>
      <c r="R632" s="52"/>
      <c r="S632" s="52"/>
      <c r="T632" s="52"/>
      <c r="U632" s="52"/>
      <c r="V632" s="52"/>
      <c r="W632" s="52"/>
      <c r="X632" s="52"/>
      <c r="Y632" s="52"/>
    </row>
    <row r="633" spans="1:25" ht="13.5">
      <c r="A633" s="52"/>
      <c r="B633" s="52"/>
      <c r="C633" s="52"/>
      <c r="E633" s="52"/>
      <c r="F633" s="52"/>
      <c r="G633" s="52"/>
      <c r="M633" s="52"/>
      <c r="N633" s="52"/>
      <c r="O633" s="52"/>
      <c r="Q633" s="52"/>
      <c r="R633" s="52"/>
      <c r="S633" s="52"/>
      <c r="T633" s="52"/>
      <c r="U633" s="52"/>
      <c r="V633" s="52"/>
      <c r="W633" s="52"/>
      <c r="X633" s="52"/>
      <c r="Y633" s="52"/>
    </row>
    <row r="634" spans="1:25" ht="13.5">
      <c r="A634" s="52"/>
      <c r="B634" s="52"/>
      <c r="C634" s="52"/>
      <c r="E634" s="52"/>
      <c r="F634" s="52"/>
      <c r="G634" s="52"/>
      <c r="M634" s="52"/>
      <c r="N634" s="52"/>
      <c r="O634" s="52"/>
      <c r="Q634" s="52"/>
      <c r="R634" s="52"/>
      <c r="S634" s="52"/>
      <c r="T634" s="52"/>
      <c r="U634" s="52"/>
      <c r="V634" s="52"/>
      <c r="W634" s="52"/>
      <c r="X634" s="52"/>
      <c r="Y634" s="52"/>
    </row>
    <row r="635" spans="1:25" ht="13.5">
      <c r="A635" s="52"/>
      <c r="B635" s="52"/>
      <c r="C635" s="52"/>
      <c r="E635" s="52"/>
      <c r="F635" s="52"/>
      <c r="G635" s="52"/>
      <c r="M635" s="52"/>
      <c r="N635" s="52"/>
      <c r="O635" s="52"/>
      <c r="Q635" s="52"/>
      <c r="R635" s="52"/>
      <c r="S635" s="52"/>
      <c r="T635" s="52"/>
      <c r="U635" s="52"/>
      <c r="V635" s="52"/>
      <c r="W635" s="52"/>
      <c r="X635" s="52"/>
      <c r="Y635" s="52"/>
    </row>
    <row r="636" spans="1:25" ht="13.5">
      <c r="A636" s="52"/>
      <c r="B636" s="52"/>
      <c r="C636" s="52"/>
      <c r="E636" s="52"/>
      <c r="F636" s="52"/>
      <c r="G636" s="52"/>
      <c r="M636" s="52"/>
      <c r="N636" s="52"/>
      <c r="O636" s="52"/>
      <c r="Q636" s="52"/>
      <c r="R636" s="52"/>
      <c r="S636" s="52"/>
      <c r="T636" s="52"/>
      <c r="U636" s="52"/>
      <c r="V636" s="52"/>
      <c r="W636" s="52"/>
      <c r="X636" s="52"/>
      <c r="Y636" s="52"/>
    </row>
    <row r="637" spans="1:25" ht="13.5">
      <c r="A637" s="52"/>
      <c r="B637" s="52"/>
      <c r="C637" s="52"/>
      <c r="E637" s="52"/>
      <c r="F637" s="52"/>
      <c r="G637" s="52"/>
      <c r="M637" s="52"/>
      <c r="N637" s="52"/>
      <c r="O637" s="52"/>
      <c r="Q637" s="52"/>
      <c r="R637" s="52"/>
      <c r="S637" s="52"/>
      <c r="T637" s="52"/>
      <c r="U637" s="52"/>
      <c r="V637" s="52"/>
      <c r="W637" s="52"/>
      <c r="X637" s="52"/>
      <c r="Y637" s="52"/>
    </row>
    <row r="638" spans="1:25" ht="13.5">
      <c r="A638" s="52"/>
      <c r="B638" s="52"/>
      <c r="C638" s="52"/>
      <c r="E638" s="52"/>
      <c r="F638" s="52"/>
      <c r="G638" s="52"/>
      <c r="M638" s="52"/>
      <c r="N638" s="52"/>
      <c r="O638" s="52"/>
      <c r="Q638" s="52"/>
      <c r="R638" s="52"/>
      <c r="S638" s="52"/>
      <c r="T638" s="52"/>
      <c r="U638" s="52"/>
      <c r="V638" s="52"/>
      <c r="W638" s="52"/>
      <c r="X638" s="52"/>
      <c r="Y638" s="52"/>
    </row>
    <row r="639" spans="1:25" ht="13.5">
      <c r="A639" s="52"/>
      <c r="B639" s="52"/>
      <c r="C639" s="52"/>
      <c r="E639" s="52"/>
      <c r="F639" s="52"/>
      <c r="G639" s="52"/>
      <c r="M639" s="52"/>
      <c r="N639" s="52"/>
      <c r="O639" s="52"/>
      <c r="Q639" s="52"/>
      <c r="R639" s="52"/>
      <c r="S639" s="52"/>
      <c r="T639" s="52"/>
      <c r="U639" s="52"/>
      <c r="V639" s="52"/>
      <c r="W639" s="52"/>
      <c r="X639" s="52"/>
      <c r="Y639" s="52"/>
    </row>
    <row r="640" spans="1:25" ht="13.5">
      <c r="A640" s="52"/>
      <c r="B640" s="52"/>
      <c r="C640" s="52"/>
      <c r="E640" s="52"/>
      <c r="F640" s="52"/>
      <c r="G640" s="52"/>
      <c r="M640" s="52"/>
      <c r="N640" s="52"/>
      <c r="O640" s="52"/>
      <c r="Q640" s="52"/>
      <c r="R640" s="52"/>
      <c r="S640" s="52"/>
      <c r="T640" s="52"/>
      <c r="U640" s="52"/>
      <c r="V640" s="52"/>
      <c r="W640" s="52"/>
      <c r="X640" s="52"/>
      <c r="Y640" s="52"/>
    </row>
    <row r="641" spans="1:25" ht="13.5">
      <c r="A641" s="52"/>
      <c r="B641" s="52"/>
      <c r="C641" s="52"/>
      <c r="E641" s="52"/>
      <c r="F641" s="52"/>
      <c r="G641" s="52"/>
      <c r="M641" s="52"/>
      <c r="N641" s="52"/>
      <c r="O641" s="52"/>
      <c r="Q641" s="52"/>
      <c r="R641" s="52"/>
      <c r="S641" s="52"/>
      <c r="T641" s="52"/>
      <c r="U641" s="52"/>
      <c r="V641" s="52"/>
      <c r="W641" s="52"/>
      <c r="X641" s="52"/>
      <c r="Y641" s="52"/>
    </row>
    <row r="642" spans="1:25" ht="13.5">
      <c r="A642" s="52"/>
      <c r="B642" s="52"/>
      <c r="C642" s="52"/>
      <c r="E642" s="52"/>
      <c r="F642" s="52"/>
      <c r="G642" s="52"/>
      <c r="M642" s="52"/>
      <c r="N642" s="52"/>
      <c r="O642" s="52"/>
      <c r="Q642" s="52"/>
      <c r="R642" s="52"/>
      <c r="S642" s="52"/>
      <c r="T642" s="52"/>
      <c r="U642" s="52"/>
      <c r="V642" s="52"/>
      <c r="W642" s="52"/>
      <c r="X642" s="52"/>
      <c r="Y642" s="52"/>
    </row>
    <row r="643" spans="1:25" ht="13.5">
      <c r="A643" s="52"/>
      <c r="B643" s="52"/>
      <c r="C643" s="52"/>
      <c r="E643" s="52"/>
      <c r="F643" s="52"/>
      <c r="G643" s="52"/>
      <c r="M643" s="52"/>
      <c r="N643" s="52"/>
      <c r="O643" s="52"/>
      <c r="Q643" s="52"/>
      <c r="R643" s="52"/>
      <c r="S643" s="52"/>
      <c r="T643" s="52"/>
      <c r="U643" s="52"/>
      <c r="V643" s="52"/>
      <c r="W643" s="52"/>
      <c r="X643" s="52"/>
      <c r="Y643" s="52"/>
    </row>
    <row r="644" spans="1:25" ht="13.5">
      <c r="A644" s="52"/>
      <c r="B644" s="52"/>
      <c r="C644" s="52"/>
      <c r="E644" s="52"/>
      <c r="F644" s="52"/>
      <c r="G644" s="52"/>
      <c r="M644" s="52"/>
      <c r="N644" s="52"/>
      <c r="O644" s="52"/>
      <c r="Q644" s="52"/>
      <c r="R644" s="52"/>
      <c r="S644" s="52"/>
      <c r="T644" s="52"/>
      <c r="U644" s="52"/>
      <c r="V644" s="52"/>
      <c r="W644" s="52"/>
      <c r="X644" s="52"/>
      <c r="Y644" s="52"/>
    </row>
    <row r="645" spans="1:25" ht="13.5">
      <c r="A645" s="52"/>
      <c r="B645" s="52"/>
      <c r="C645" s="52"/>
      <c r="E645" s="52"/>
      <c r="F645" s="52"/>
      <c r="G645" s="52"/>
      <c r="M645" s="52"/>
      <c r="N645" s="52"/>
      <c r="O645" s="52"/>
      <c r="Q645" s="52"/>
      <c r="R645" s="52"/>
      <c r="S645" s="52"/>
      <c r="T645" s="52"/>
      <c r="U645" s="52"/>
      <c r="V645" s="52"/>
      <c r="W645" s="52"/>
      <c r="X645" s="52"/>
      <c r="Y645" s="52"/>
    </row>
    <row r="646" spans="1:25" ht="13.5">
      <c r="A646" s="52"/>
      <c r="B646" s="52"/>
      <c r="C646" s="52"/>
      <c r="E646" s="52"/>
      <c r="F646" s="52"/>
      <c r="G646" s="52"/>
      <c r="M646" s="52"/>
      <c r="N646" s="52"/>
      <c r="O646" s="52"/>
      <c r="Q646" s="52"/>
      <c r="R646" s="52"/>
      <c r="S646" s="52"/>
      <c r="T646" s="52"/>
      <c r="U646" s="52"/>
      <c r="V646" s="52"/>
      <c r="W646" s="52"/>
      <c r="X646" s="52"/>
      <c r="Y646" s="52"/>
    </row>
    <row r="647" spans="1:25" ht="13.5">
      <c r="A647" s="52"/>
      <c r="B647" s="52"/>
      <c r="C647" s="52"/>
      <c r="E647" s="52"/>
      <c r="F647" s="52"/>
      <c r="G647" s="52"/>
      <c r="M647" s="52"/>
      <c r="N647" s="52"/>
      <c r="O647" s="52"/>
      <c r="Q647" s="52"/>
      <c r="R647" s="52"/>
      <c r="S647" s="52"/>
      <c r="T647" s="52"/>
      <c r="U647" s="52"/>
      <c r="V647" s="52"/>
      <c r="W647" s="52"/>
      <c r="X647" s="52"/>
      <c r="Y647" s="52"/>
    </row>
    <row r="648" spans="1:25" ht="13.5">
      <c r="A648" s="52"/>
      <c r="B648" s="52"/>
      <c r="C648" s="52"/>
      <c r="E648" s="52"/>
      <c r="F648" s="52"/>
      <c r="G648" s="52"/>
      <c r="M648" s="52"/>
      <c r="N648" s="52"/>
      <c r="O648" s="52"/>
      <c r="Q648" s="52"/>
      <c r="R648" s="52"/>
      <c r="S648" s="52"/>
      <c r="T648" s="52"/>
      <c r="U648" s="52"/>
      <c r="V648" s="52"/>
      <c r="W648" s="52"/>
      <c r="X648" s="52"/>
      <c r="Y648" s="52"/>
    </row>
    <row r="649" spans="1:25" ht="13.5">
      <c r="A649" s="52"/>
      <c r="B649" s="52"/>
      <c r="C649" s="52"/>
      <c r="E649" s="52"/>
      <c r="F649" s="52"/>
      <c r="G649" s="52"/>
      <c r="M649" s="52"/>
      <c r="N649" s="52"/>
      <c r="O649" s="52"/>
      <c r="Q649" s="52"/>
      <c r="R649" s="52"/>
      <c r="S649" s="52"/>
      <c r="T649" s="52"/>
      <c r="U649" s="52"/>
      <c r="V649" s="52"/>
      <c r="W649" s="52"/>
      <c r="X649" s="52"/>
      <c r="Y649" s="52"/>
    </row>
    <row r="650" spans="1:25" ht="13.5">
      <c r="A650" s="52"/>
      <c r="B650" s="52"/>
      <c r="C650" s="52"/>
      <c r="E650" s="52"/>
      <c r="F650" s="52"/>
      <c r="G650" s="52"/>
      <c r="M650" s="52"/>
      <c r="N650" s="52"/>
      <c r="O650" s="52"/>
      <c r="Q650" s="52"/>
      <c r="R650" s="52"/>
      <c r="S650" s="52"/>
      <c r="T650" s="52"/>
      <c r="U650" s="52"/>
      <c r="V650" s="52"/>
      <c r="W650" s="52"/>
      <c r="X650" s="52"/>
      <c r="Y650" s="52"/>
    </row>
    <row r="651" spans="1:25" ht="13.5">
      <c r="A651" s="52"/>
      <c r="B651" s="52"/>
      <c r="C651" s="52"/>
      <c r="E651" s="52"/>
      <c r="F651" s="52"/>
      <c r="G651" s="52"/>
      <c r="M651" s="52"/>
      <c r="N651" s="52"/>
      <c r="O651" s="52"/>
      <c r="Q651" s="52"/>
      <c r="R651" s="52"/>
      <c r="S651" s="52"/>
      <c r="T651" s="52"/>
      <c r="U651" s="52"/>
      <c r="V651" s="52"/>
      <c r="W651" s="52"/>
      <c r="X651" s="52"/>
      <c r="Y651" s="52"/>
    </row>
    <row r="652" spans="1:25" ht="13.5">
      <c r="A652" s="52"/>
      <c r="B652" s="52"/>
      <c r="C652" s="52"/>
      <c r="E652" s="52"/>
      <c r="F652" s="52"/>
      <c r="G652" s="52"/>
      <c r="M652" s="52"/>
      <c r="N652" s="52"/>
      <c r="O652" s="52"/>
      <c r="Q652" s="52"/>
      <c r="R652" s="52"/>
      <c r="S652" s="52"/>
      <c r="T652" s="52"/>
      <c r="U652" s="52"/>
      <c r="V652" s="52"/>
      <c r="W652" s="52"/>
      <c r="X652" s="52"/>
      <c r="Y652" s="52"/>
    </row>
    <row r="653" spans="1:25" ht="13.5">
      <c r="A653" s="52"/>
      <c r="B653" s="52"/>
      <c r="C653" s="52"/>
      <c r="E653" s="52"/>
      <c r="F653" s="52"/>
      <c r="G653" s="52"/>
      <c r="M653" s="52"/>
      <c r="N653" s="52"/>
      <c r="O653" s="52"/>
      <c r="Q653" s="52"/>
      <c r="R653" s="52"/>
      <c r="S653" s="52"/>
      <c r="T653" s="52"/>
      <c r="U653" s="52"/>
      <c r="V653" s="52"/>
      <c r="W653" s="52"/>
      <c r="X653" s="52"/>
      <c r="Y653" s="52"/>
    </row>
    <row r="654" spans="1:25" ht="13.5">
      <c r="A654" s="52"/>
      <c r="B654" s="52"/>
      <c r="C654" s="52"/>
      <c r="E654" s="52"/>
      <c r="F654" s="52"/>
      <c r="G654" s="52"/>
      <c r="M654" s="52"/>
      <c r="N654" s="52"/>
      <c r="O654" s="52"/>
      <c r="Q654" s="52"/>
      <c r="R654" s="52"/>
      <c r="S654" s="52"/>
      <c r="T654" s="52"/>
      <c r="U654" s="52"/>
      <c r="V654" s="52"/>
      <c r="W654" s="52"/>
      <c r="X654" s="52"/>
      <c r="Y654" s="52"/>
    </row>
    <row r="655" spans="1:25" ht="13.5">
      <c r="A655" s="52"/>
      <c r="B655" s="52"/>
      <c r="C655" s="52"/>
      <c r="E655" s="52"/>
      <c r="F655" s="52"/>
      <c r="G655" s="52"/>
      <c r="M655" s="52"/>
      <c r="N655" s="52"/>
      <c r="O655" s="52"/>
      <c r="Q655" s="52"/>
      <c r="R655" s="52"/>
      <c r="S655" s="52"/>
      <c r="T655" s="52"/>
      <c r="U655" s="52"/>
      <c r="V655" s="52"/>
      <c r="W655" s="52"/>
      <c r="X655" s="52"/>
      <c r="Y655" s="52"/>
    </row>
    <row r="656" spans="1:25" ht="13.5">
      <c r="A656" s="52"/>
      <c r="B656" s="52"/>
      <c r="C656" s="52"/>
      <c r="E656" s="52"/>
      <c r="F656" s="52"/>
      <c r="G656" s="52"/>
      <c r="M656" s="52"/>
      <c r="N656" s="52"/>
      <c r="O656" s="52"/>
      <c r="Q656" s="52"/>
      <c r="R656" s="52"/>
      <c r="S656" s="52"/>
      <c r="T656" s="52"/>
      <c r="U656" s="52"/>
      <c r="V656" s="52"/>
      <c r="W656" s="52"/>
      <c r="X656" s="52"/>
      <c r="Y656" s="52"/>
    </row>
    <row r="657" spans="1:25" ht="13.5">
      <c r="A657" s="52"/>
      <c r="B657" s="52"/>
      <c r="C657" s="52"/>
      <c r="E657" s="52"/>
      <c r="F657" s="52"/>
      <c r="G657" s="52"/>
      <c r="M657" s="52"/>
      <c r="N657" s="52"/>
      <c r="O657" s="52"/>
      <c r="Q657" s="52"/>
      <c r="R657" s="52"/>
      <c r="S657" s="52"/>
      <c r="T657" s="52"/>
      <c r="U657" s="52"/>
      <c r="V657" s="52"/>
      <c r="W657" s="52"/>
      <c r="X657" s="52"/>
      <c r="Y657" s="52"/>
    </row>
    <row r="658" spans="1:25" ht="13.5">
      <c r="A658" s="52"/>
      <c r="B658" s="52"/>
      <c r="C658" s="52"/>
      <c r="E658" s="52"/>
      <c r="F658" s="52"/>
      <c r="G658" s="52"/>
      <c r="M658" s="52"/>
      <c r="N658" s="52"/>
      <c r="O658" s="52"/>
      <c r="Q658" s="52"/>
      <c r="R658" s="52"/>
      <c r="S658" s="52"/>
      <c r="T658" s="52"/>
      <c r="U658" s="52"/>
      <c r="V658" s="52"/>
      <c r="W658" s="52"/>
      <c r="X658" s="52"/>
      <c r="Y658" s="52"/>
    </row>
    <row r="659" spans="1:25" ht="13.5">
      <c r="A659" s="52"/>
      <c r="B659" s="52"/>
      <c r="C659" s="52"/>
      <c r="E659" s="52"/>
      <c r="F659" s="52"/>
      <c r="G659" s="52"/>
      <c r="M659" s="52"/>
      <c r="N659" s="52"/>
      <c r="O659" s="52"/>
      <c r="Q659" s="52"/>
      <c r="R659" s="52"/>
      <c r="S659" s="52"/>
      <c r="T659" s="52"/>
      <c r="U659" s="52"/>
      <c r="V659" s="52"/>
      <c r="W659" s="52"/>
      <c r="X659" s="52"/>
      <c r="Y659" s="52"/>
    </row>
    <row r="660" spans="1:25" ht="13.5">
      <c r="A660" s="52"/>
      <c r="B660" s="52"/>
      <c r="C660" s="52"/>
      <c r="E660" s="52"/>
      <c r="F660" s="52"/>
      <c r="G660" s="52"/>
      <c r="M660" s="52"/>
      <c r="N660" s="52"/>
      <c r="O660" s="52"/>
      <c r="Q660" s="52"/>
      <c r="R660" s="52"/>
      <c r="S660" s="52"/>
      <c r="T660" s="52"/>
      <c r="U660" s="52"/>
      <c r="V660" s="52"/>
      <c r="W660" s="52"/>
      <c r="X660" s="52"/>
      <c r="Y660" s="52"/>
    </row>
    <row r="661" spans="1:25" ht="13.5">
      <c r="A661" s="52"/>
      <c r="B661" s="52"/>
      <c r="C661" s="52"/>
      <c r="E661" s="52"/>
      <c r="F661" s="52"/>
      <c r="G661" s="52"/>
      <c r="M661" s="52"/>
      <c r="N661" s="52"/>
      <c r="O661" s="52"/>
      <c r="Q661" s="52"/>
      <c r="R661" s="52"/>
      <c r="S661" s="52"/>
      <c r="T661" s="52"/>
      <c r="U661" s="52"/>
      <c r="V661" s="52"/>
      <c r="W661" s="52"/>
      <c r="X661" s="52"/>
      <c r="Y661" s="52"/>
    </row>
    <row r="662" spans="1:25" ht="13.5">
      <c r="A662" s="52"/>
      <c r="B662" s="52"/>
      <c r="C662" s="52"/>
      <c r="E662" s="52"/>
      <c r="F662" s="52"/>
      <c r="G662" s="52"/>
      <c r="M662" s="52"/>
      <c r="N662" s="52"/>
      <c r="O662" s="52"/>
      <c r="Q662" s="52"/>
      <c r="R662" s="52"/>
      <c r="S662" s="52"/>
      <c r="T662" s="52"/>
      <c r="U662" s="52"/>
      <c r="V662" s="52"/>
      <c r="W662" s="52"/>
      <c r="X662" s="52"/>
      <c r="Y662" s="52"/>
    </row>
    <row r="663" spans="1:25" ht="13.5">
      <c r="A663" s="52"/>
      <c r="B663" s="52"/>
      <c r="C663" s="52"/>
      <c r="E663" s="52"/>
      <c r="F663" s="52"/>
      <c r="G663" s="52"/>
      <c r="M663" s="52"/>
      <c r="N663" s="52"/>
      <c r="O663" s="52"/>
      <c r="Q663" s="52"/>
      <c r="R663" s="52"/>
      <c r="S663" s="52"/>
      <c r="T663" s="52"/>
      <c r="U663" s="52"/>
      <c r="V663" s="52"/>
      <c r="W663" s="52"/>
      <c r="X663" s="52"/>
      <c r="Y663" s="52"/>
    </row>
    <row r="664" spans="1:25" ht="13.5">
      <c r="A664" s="52"/>
      <c r="B664" s="52"/>
      <c r="C664" s="52"/>
      <c r="E664" s="52"/>
      <c r="F664" s="52"/>
      <c r="G664" s="52"/>
      <c r="M664" s="52"/>
      <c r="N664" s="52"/>
      <c r="O664" s="52"/>
      <c r="Q664" s="52"/>
      <c r="R664" s="52"/>
      <c r="S664" s="52"/>
      <c r="T664" s="52"/>
      <c r="U664" s="52"/>
      <c r="V664" s="52"/>
      <c r="W664" s="52"/>
      <c r="X664" s="52"/>
      <c r="Y664" s="52"/>
    </row>
    <row r="665" spans="1:25" ht="13.5">
      <c r="A665" s="52"/>
      <c r="B665" s="52"/>
      <c r="C665" s="52"/>
      <c r="E665" s="52"/>
      <c r="F665" s="52"/>
      <c r="G665" s="52"/>
      <c r="M665" s="52"/>
      <c r="N665" s="52"/>
      <c r="O665" s="52"/>
      <c r="Q665" s="52"/>
      <c r="R665" s="52"/>
      <c r="S665" s="52"/>
      <c r="T665" s="52"/>
      <c r="U665" s="52"/>
      <c r="V665" s="52"/>
      <c r="W665" s="52"/>
      <c r="X665" s="52"/>
      <c r="Y665" s="52"/>
    </row>
    <row r="666" spans="1:25" ht="13.5">
      <c r="A666" s="52"/>
      <c r="B666" s="52"/>
      <c r="C666" s="52"/>
      <c r="E666" s="52"/>
      <c r="F666" s="52"/>
      <c r="G666" s="52"/>
      <c r="M666" s="52"/>
      <c r="N666" s="52"/>
      <c r="O666" s="52"/>
      <c r="Q666" s="52"/>
      <c r="R666" s="52"/>
      <c r="S666" s="52"/>
      <c r="T666" s="52"/>
      <c r="U666" s="52"/>
      <c r="V666" s="52"/>
      <c r="W666" s="52"/>
      <c r="X666" s="52"/>
      <c r="Y666" s="52"/>
    </row>
    <row r="667" spans="1:25" ht="13.5">
      <c r="A667" s="52"/>
      <c r="B667" s="52"/>
      <c r="C667" s="52"/>
      <c r="E667" s="52"/>
      <c r="F667" s="52"/>
      <c r="G667" s="52"/>
      <c r="M667" s="52"/>
      <c r="N667" s="52"/>
      <c r="O667" s="52"/>
      <c r="Q667" s="52"/>
      <c r="R667" s="52"/>
      <c r="S667" s="52"/>
      <c r="T667" s="52"/>
      <c r="U667" s="52"/>
      <c r="V667" s="52"/>
      <c r="W667" s="52"/>
      <c r="X667" s="52"/>
      <c r="Y667" s="52"/>
    </row>
    <row r="668" spans="1:25" ht="13.5">
      <c r="A668" s="52"/>
      <c r="B668" s="52"/>
      <c r="C668" s="52"/>
      <c r="E668" s="52"/>
      <c r="F668" s="52"/>
      <c r="G668" s="52"/>
      <c r="M668" s="52"/>
      <c r="N668" s="52"/>
      <c r="O668" s="52"/>
      <c r="Q668" s="52"/>
      <c r="R668" s="52"/>
      <c r="S668" s="52"/>
      <c r="T668" s="52"/>
      <c r="U668" s="52"/>
      <c r="V668" s="52"/>
      <c r="W668" s="52"/>
      <c r="X668" s="52"/>
      <c r="Y668" s="52"/>
    </row>
    <row r="669" spans="1:25" ht="13.5">
      <c r="A669" s="52"/>
      <c r="B669" s="52"/>
      <c r="C669" s="52"/>
      <c r="E669" s="52"/>
      <c r="F669" s="52"/>
      <c r="G669" s="52"/>
      <c r="M669" s="52"/>
      <c r="N669" s="52"/>
      <c r="O669" s="52"/>
      <c r="Q669" s="52"/>
      <c r="R669" s="52"/>
      <c r="S669" s="52"/>
      <c r="T669" s="52"/>
      <c r="U669" s="52"/>
      <c r="V669" s="52"/>
      <c r="W669" s="52"/>
      <c r="X669" s="52"/>
      <c r="Y669" s="52"/>
    </row>
    <row r="670" spans="1:25" ht="13.5">
      <c r="A670" s="52"/>
      <c r="B670" s="52"/>
      <c r="C670" s="52"/>
      <c r="E670" s="52"/>
      <c r="F670" s="52"/>
      <c r="G670" s="52"/>
      <c r="M670" s="52"/>
      <c r="N670" s="52"/>
      <c r="O670" s="52"/>
      <c r="Q670" s="52"/>
      <c r="R670" s="52"/>
      <c r="S670" s="52"/>
      <c r="T670" s="52"/>
      <c r="U670" s="52"/>
      <c r="V670" s="52"/>
      <c r="W670" s="52"/>
      <c r="X670" s="52"/>
      <c r="Y670" s="52"/>
    </row>
    <row r="671" spans="1:25" ht="13.5">
      <c r="A671" s="52"/>
      <c r="B671" s="52"/>
      <c r="C671" s="52"/>
      <c r="E671" s="52"/>
      <c r="F671" s="52"/>
      <c r="G671" s="52"/>
      <c r="M671" s="52"/>
      <c r="N671" s="52"/>
      <c r="O671" s="52"/>
      <c r="Q671" s="52"/>
      <c r="R671" s="52"/>
      <c r="S671" s="52"/>
      <c r="T671" s="52"/>
      <c r="U671" s="52"/>
      <c r="V671" s="52"/>
      <c r="W671" s="52"/>
      <c r="X671" s="52"/>
      <c r="Y671" s="52"/>
    </row>
    <row r="672" spans="1:25" ht="13.5">
      <c r="A672" s="52"/>
      <c r="B672" s="52"/>
      <c r="C672" s="52"/>
      <c r="E672" s="52"/>
      <c r="F672" s="52"/>
      <c r="G672" s="52"/>
      <c r="M672" s="52"/>
      <c r="N672" s="52"/>
      <c r="O672" s="52"/>
      <c r="Q672" s="52"/>
      <c r="R672" s="52"/>
      <c r="S672" s="52"/>
      <c r="T672" s="52"/>
      <c r="U672" s="52"/>
      <c r="V672" s="52"/>
      <c r="W672" s="52"/>
      <c r="X672" s="52"/>
      <c r="Y672" s="52"/>
    </row>
    <row r="673" spans="1:25" ht="13.5">
      <c r="A673" s="52"/>
      <c r="B673" s="52"/>
      <c r="C673" s="52"/>
      <c r="E673" s="52"/>
      <c r="F673" s="52"/>
      <c r="G673" s="52"/>
      <c r="M673" s="52"/>
      <c r="N673" s="52"/>
      <c r="O673" s="52"/>
      <c r="Q673" s="52"/>
      <c r="R673" s="52"/>
      <c r="S673" s="52"/>
      <c r="T673" s="52"/>
      <c r="U673" s="52"/>
      <c r="V673" s="52"/>
      <c r="W673" s="52"/>
      <c r="X673" s="52"/>
      <c r="Y673" s="52"/>
    </row>
    <row r="674" spans="1:25" ht="13.5">
      <c r="A674" s="52"/>
      <c r="B674" s="52"/>
      <c r="C674" s="52"/>
      <c r="E674" s="52"/>
      <c r="F674" s="52"/>
      <c r="G674" s="52"/>
      <c r="M674" s="52"/>
      <c r="N674" s="52"/>
      <c r="O674" s="52"/>
      <c r="Q674" s="52"/>
      <c r="R674" s="52"/>
      <c r="S674" s="52"/>
      <c r="T674" s="52"/>
      <c r="U674" s="52"/>
      <c r="V674" s="52"/>
      <c r="W674" s="52"/>
      <c r="X674" s="52"/>
      <c r="Y674" s="52"/>
    </row>
    <row r="675" spans="1:25" ht="13.5">
      <c r="A675" s="52"/>
      <c r="B675" s="52"/>
      <c r="C675" s="52"/>
      <c r="E675" s="52"/>
      <c r="F675" s="52"/>
      <c r="G675" s="52"/>
      <c r="M675" s="52"/>
      <c r="N675" s="52"/>
      <c r="O675" s="52"/>
      <c r="Q675" s="52"/>
      <c r="R675" s="52"/>
      <c r="S675" s="52"/>
      <c r="T675" s="52"/>
      <c r="U675" s="52"/>
      <c r="V675" s="52"/>
      <c r="W675" s="52"/>
      <c r="X675" s="52"/>
      <c r="Y675" s="52"/>
    </row>
    <row r="676" spans="1:25" ht="13.5">
      <c r="A676" s="52"/>
      <c r="B676" s="52"/>
      <c r="C676" s="52"/>
      <c r="E676" s="52"/>
      <c r="F676" s="52"/>
      <c r="G676" s="52"/>
      <c r="M676" s="52"/>
      <c r="N676" s="52"/>
      <c r="O676" s="52"/>
      <c r="Q676" s="52"/>
      <c r="R676" s="52"/>
      <c r="S676" s="52"/>
      <c r="T676" s="52"/>
      <c r="U676" s="52"/>
      <c r="V676" s="52"/>
      <c r="W676" s="52"/>
      <c r="X676" s="52"/>
      <c r="Y676" s="52"/>
    </row>
    <row r="677" spans="1:25" ht="13.5">
      <c r="A677" s="52"/>
      <c r="B677" s="52"/>
      <c r="C677" s="52"/>
      <c r="E677" s="52"/>
      <c r="F677" s="52"/>
      <c r="G677" s="52"/>
      <c r="M677" s="52"/>
      <c r="N677" s="52"/>
      <c r="O677" s="52"/>
      <c r="Q677" s="52"/>
      <c r="R677" s="52"/>
      <c r="S677" s="52"/>
      <c r="T677" s="52"/>
      <c r="U677" s="52"/>
      <c r="V677" s="52"/>
      <c r="W677" s="52"/>
      <c r="X677" s="52"/>
      <c r="Y677" s="52"/>
    </row>
    <row r="678" spans="1:25" ht="13.5">
      <c r="A678" s="52"/>
      <c r="B678" s="52"/>
      <c r="C678" s="52"/>
      <c r="E678" s="52"/>
      <c r="F678" s="52"/>
      <c r="G678" s="52"/>
      <c r="M678" s="52"/>
      <c r="N678" s="52"/>
      <c r="O678" s="52"/>
      <c r="Q678" s="52"/>
      <c r="R678" s="52"/>
      <c r="S678" s="52"/>
      <c r="T678" s="52"/>
      <c r="U678" s="52"/>
      <c r="V678" s="52"/>
      <c r="W678" s="52"/>
      <c r="X678" s="52"/>
      <c r="Y678" s="52"/>
    </row>
    <row r="679" spans="1:25" ht="13.5">
      <c r="A679" s="52"/>
      <c r="B679" s="52"/>
      <c r="C679" s="52"/>
      <c r="E679" s="52"/>
      <c r="F679" s="52"/>
      <c r="G679" s="52"/>
      <c r="M679" s="52"/>
      <c r="N679" s="52"/>
      <c r="O679" s="52"/>
      <c r="Q679" s="52"/>
      <c r="R679" s="52"/>
      <c r="S679" s="52"/>
      <c r="T679" s="52"/>
      <c r="U679" s="52"/>
      <c r="V679" s="52"/>
      <c r="W679" s="52"/>
      <c r="X679" s="52"/>
      <c r="Y679" s="52"/>
    </row>
    <row r="680" spans="1:25" ht="13.5">
      <c r="A680" s="52"/>
      <c r="B680" s="52"/>
      <c r="C680" s="52"/>
      <c r="E680" s="52"/>
      <c r="F680" s="52"/>
      <c r="G680" s="52"/>
      <c r="M680" s="52"/>
      <c r="N680" s="52"/>
      <c r="O680" s="52"/>
      <c r="Q680" s="52"/>
      <c r="R680" s="52"/>
      <c r="S680" s="52"/>
      <c r="T680" s="52"/>
      <c r="U680" s="52"/>
      <c r="V680" s="52"/>
      <c r="W680" s="52"/>
      <c r="X680" s="52"/>
      <c r="Y680" s="52"/>
    </row>
    <row r="681" spans="1:25" ht="13.5">
      <c r="A681" s="52"/>
      <c r="B681" s="52"/>
      <c r="C681" s="52"/>
      <c r="E681" s="52"/>
      <c r="F681" s="52"/>
      <c r="G681" s="52"/>
      <c r="M681" s="52"/>
      <c r="N681" s="52"/>
      <c r="O681" s="52"/>
      <c r="Q681" s="52"/>
      <c r="R681" s="52"/>
      <c r="S681" s="52"/>
      <c r="T681" s="52"/>
      <c r="U681" s="52"/>
      <c r="V681" s="52"/>
      <c r="W681" s="52"/>
      <c r="X681" s="52"/>
      <c r="Y681" s="52"/>
    </row>
    <row r="682" spans="1:25" ht="13.5">
      <c r="A682" s="52"/>
      <c r="B682" s="52"/>
      <c r="C682" s="52"/>
      <c r="E682" s="52"/>
      <c r="F682" s="52"/>
      <c r="G682" s="52"/>
      <c r="M682" s="52"/>
      <c r="N682" s="52"/>
      <c r="O682" s="52"/>
      <c r="Q682" s="52"/>
      <c r="R682" s="52"/>
      <c r="S682" s="52"/>
      <c r="T682" s="52"/>
      <c r="U682" s="52"/>
      <c r="V682" s="52"/>
      <c r="W682" s="52"/>
      <c r="X682" s="52"/>
      <c r="Y682" s="52"/>
    </row>
    <row r="683" spans="1:25" ht="13.5">
      <c r="A683" s="52"/>
      <c r="B683" s="52"/>
      <c r="C683" s="52"/>
      <c r="E683" s="52"/>
      <c r="F683" s="52"/>
      <c r="G683" s="52"/>
      <c r="M683" s="52"/>
      <c r="N683" s="52"/>
      <c r="O683" s="52"/>
      <c r="Q683" s="52"/>
      <c r="R683" s="52"/>
      <c r="S683" s="52"/>
      <c r="T683" s="52"/>
      <c r="U683" s="52"/>
      <c r="V683" s="52"/>
      <c r="W683" s="52"/>
      <c r="X683" s="52"/>
      <c r="Y683" s="52"/>
    </row>
    <row r="684" spans="1:25" ht="13.5">
      <c r="A684" s="52"/>
      <c r="B684" s="52"/>
      <c r="C684" s="52"/>
      <c r="E684" s="52"/>
      <c r="F684" s="52"/>
      <c r="G684" s="52"/>
      <c r="M684" s="52"/>
      <c r="N684" s="52"/>
      <c r="O684" s="52"/>
      <c r="Q684" s="52"/>
      <c r="R684" s="52"/>
      <c r="S684" s="52"/>
      <c r="T684" s="52"/>
      <c r="U684" s="52"/>
      <c r="V684" s="52"/>
      <c r="W684" s="52"/>
      <c r="X684" s="52"/>
      <c r="Y684" s="52"/>
    </row>
    <row r="685" spans="1:25" ht="13.5">
      <c r="A685" s="52"/>
      <c r="B685" s="52"/>
      <c r="C685" s="52"/>
      <c r="E685" s="52"/>
      <c r="F685" s="52"/>
      <c r="G685" s="52"/>
      <c r="M685" s="52"/>
      <c r="N685" s="52"/>
      <c r="O685" s="52"/>
      <c r="Q685" s="52"/>
      <c r="R685" s="52"/>
      <c r="S685" s="52"/>
      <c r="T685" s="52"/>
      <c r="U685" s="52"/>
      <c r="V685" s="52"/>
      <c r="W685" s="52"/>
      <c r="X685" s="52"/>
      <c r="Y685" s="52"/>
    </row>
    <row r="686" spans="1:25" ht="13.5">
      <c r="A686" s="52"/>
      <c r="B686" s="52"/>
      <c r="C686" s="52"/>
      <c r="E686" s="52"/>
      <c r="F686" s="52"/>
      <c r="G686" s="52"/>
      <c r="M686" s="52"/>
      <c r="N686" s="52"/>
      <c r="O686" s="52"/>
      <c r="Q686" s="52"/>
      <c r="R686" s="52"/>
      <c r="S686" s="52"/>
      <c r="T686" s="52"/>
      <c r="U686" s="52"/>
      <c r="V686" s="52"/>
      <c r="W686" s="52"/>
      <c r="X686" s="52"/>
      <c r="Y686" s="52"/>
    </row>
    <row r="687" spans="1:25" ht="13.5">
      <c r="A687" s="52"/>
      <c r="B687" s="52"/>
      <c r="C687" s="52"/>
      <c r="E687" s="52"/>
      <c r="F687" s="52"/>
      <c r="G687" s="52"/>
      <c r="M687" s="52"/>
      <c r="N687" s="52"/>
      <c r="O687" s="52"/>
      <c r="Q687" s="52"/>
      <c r="R687" s="52"/>
      <c r="S687" s="52"/>
      <c r="T687" s="52"/>
      <c r="U687" s="52"/>
      <c r="V687" s="52"/>
      <c r="W687" s="52"/>
      <c r="X687" s="52"/>
      <c r="Y687" s="52"/>
    </row>
    <row r="688" spans="1:25" ht="13.5">
      <c r="A688" s="52"/>
      <c r="B688" s="52"/>
      <c r="C688" s="52"/>
      <c r="E688" s="52"/>
      <c r="F688" s="52"/>
      <c r="G688" s="52"/>
      <c r="M688" s="52"/>
      <c r="N688" s="52"/>
      <c r="O688" s="52"/>
      <c r="Q688" s="52"/>
      <c r="R688" s="52"/>
      <c r="S688" s="52"/>
      <c r="T688" s="52"/>
      <c r="U688" s="52"/>
      <c r="V688" s="52"/>
      <c r="W688" s="52"/>
      <c r="X688" s="52"/>
      <c r="Y688" s="52"/>
    </row>
    <row r="689" spans="1:25" ht="13.5">
      <c r="A689" s="52"/>
      <c r="B689" s="52"/>
      <c r="C689" s="52"/>
      <c r="E689" s="52"/>
      <c r="F689" s="52"/>
      <c r="G689" s="52"/>
      <c r="M689" s="52"/>
      <c r="N689" s="52"/>
      <c r="O689" s="52"/>
      <c r="Q689" s="52"/>
      <c r="R689" s="52"/>
      <c r="S689" s="52"/>
      <c r="T689" s="52"/>
      <c r="U689" s="52"/>
      <c r="V689" s="52"/>
      <c r="W689" s="52"/>
      <c r="X689" s="52"/>
      <c r="Y689" s="52"/>
    </row>
    <row r="690" spans="1:25" ht="13.5">
      <c r="A690" s="52"/>
      <c r="B690" s="52"/>
      <c r="C690" s="52"/>
      <c r="E690" s="52"/>
      <c r="F690" s="52"/>
      <c r="G690" s="52"/>
      <c r="M690" s="52"/>
      <c r="N690" s="52"/>
      <c r="O690" s="52"/>
      <c r="Q690" s="52"/>
      <c r="R690" s="52"/>
      <c r="S690" s="52"/>
      <c r="T690" s="52"/>
      <c r="U690" s="52"/>
      <c r="V690" s="52"/>
      <c r="W690" s="52"/>
      <c r="X690" s="52"/>
      <c r="Y690" s="52"/>
    </row>
    <row r="691" spans="1:25" ht="13.5">
      <c r="A691" s="52"/>
      <c r="B691" s="52"/>
      <c r="C691" s="52"/>
      <c r="E691" s="52"/>
      <c r="F691" s="52"/>
      <c r="G691" s="52"/>
      <c r="M691" s="52"/>
      <c r="N691" s="52"/>
      <c r="O691" s="52"/>
      <c r="Q691" s="52"/>
      <c r="R691" s="52"/>
      <c r="S691" s="52"/>
      <c r="T691" s="52"/>
      <c r="U691" s="52"/>
      <c r="V691" s="52"/>
      <c r="W691" s="52"/>
      <c r="X691" s="52"/>
      <c r="Y691" s="52"/>
    </row>
    <row r="692" spans="1:25" ht="13.5">
      <c r="A692" s="52"/>
      <c r="B692" s="52"/>
      <c r="C692" s="52"/>
      <c r="E692" s="52"/>
      <c r="F692" s="52"/>
      <c r="G692" s="52"/>
      <c r="M692" s="52"/>
      <c r="N692" s="52"/>
      <c r="O692" s="52"/>
      <c r="Q692" s="52"/>
      <c r="R692" s="52"/>
      <c r="S692" s="52"/>
      <c r="T692" s="52"/>
      <c r="U692" s="52"/>
      <c r="V692" s="52"/>
      <c r="W692" s="52"/>
      <c r="X692" s="52"/>
      <c r="Y692" s="52"/>
    </row>
    <row r="693" spans="1:25" ht="13.5">
      <c r="A693" s="52"/>
      <c r="B693" s="52"/>
      <c r="C693" s="52"/>
      <c r="E693" s="52"/>
      <c r="F693" s="52"/>
      <c r="G693" s="52"/>
      <c r="M693" s="52"/>
      <c r="N693" s="52"/>
      <c r="O693" s="52"/>
      <c r="Q693" s="52"/>
      <c r="R693" s="52"/>
      <c r="S693" s="52"/>
      <c r="T693" s="52"/>
      <c r="U693" s="52"/>
      <c r="V693" s="52"/>
      <c r="W693" s="52"/>
      <c r="X693" s="52"/>
      <c r="Y693" s="52"/>
    </row>
    <row r="694" spans="1:25" ht="13.5">
      <c r="A694" s="52"/>
      <c r="B694" s="52"/>
      <c r="C694" s="52"/>
      <c r="E694" s="52"/>
      <c r="F694" s="52"/>
      <c r="G694" s="52"/>
      <c r="M694" s="52"/>
      <c r="N694" s="52"/>
      <c r="O694" s="52"/>
      <c r="Q694" s="52"/>
      <c r="R694" s="52"/>
      <c r="S694" s="52"/>
      <c r="T694" s="52"/>
      <c r="U694" s="52"/>
      <c r="V694" s="52"/>
      <c r="W694" s="52"/>
      <c r="X694" s="52"/>
      <c r="Y694" s="52"/>
    </row>
    <row r="695" spans="1:25" ht="13.5">
      <c r="A695" s="52"/>
      <c r="B695" s="52"/>
      <c r="C695" s="52"/>
      <c r="E695" s="52"/>
      <c r="F695" s="52"/>
      <c r="G695" s="52"/>
      <c r="M695" s="52"/>
      <c r="N695" s="52"/>
      <c r="O695" s="52"/>
      <c r="Q695" s="52"/>
      <c r="R695" s="52"/>
      <c r="S695" s="52"/>
      <c r="T695" s="52"/>
      <c r="U695" s="52"/>
      <c r="V695" s="52"/>
      <c r="W695" s="52"/>
      <c r="X695" s="52"/>
      <c r="Y695" s="52"/>
    </row>
    <row r="696" spans="1:25" ht="13.5">
      <c r="A696" s="52"/>
      <c r="B696" s="52"/>
      <c r="C696" s="52"/>
      <c r="E696" s="52"/>
      <c r="F696" s="52"/>
      <c r="G696" s="52"/>
      <c r="M696" s="52"/>
      <c r="N696" s="52"/>
      <c r="O696" s="52"/>
      <c r="Q696" s="52"/>
      <c r="R696" s="52"/>
      <c r="S696" s="52"/>
      <c r="T696" s="52"/>
      <c r="U696" s="52"/>
      <c r="V696" s="52"/>
      <c r="W696" s="52"/>
      <c r="X696" s="52"/>
      <c r="Y696" s="52"/>
    </row>
    <row r="697" spans="1:25" ht="13.5">
      <c r="A697" s="52"/>
      <c r="B697" s="52"/>
      <c r="C697" s="52"/>
      <c r="E697" s="52"/>
      <c r="F697" s="52"/>
      <c r="G697" s="52"/>
      <c r="M697" s="52"/>
      <c r="N697" s="52"/>
      <c r="O697" s="52"/>
      <c r="Q697" s="52"/>
      <c r="R697" s="52"/>
      <c r="S697" s="52"/>
      <c r="T697" s="52"/>
      <c r="U697" s="52"/>
      <c r="V697" s="52"/>
      <c r="W697" s="52"/>
      <c r="X697" s="52"/>
      <c r="Y697" s="52"/>
    </row>
    <row r="698" spans="1:25" ht="13.5">
      <c r="A698" s="52"/>
      <c r="B698" s="52"/>
      <c r="C698" s="52"/>
      <c r="E698" s="52"/>
      <c r="F698" s="52"/>
      <c r="G698" s="52"/>
      <c r="M698" s="52"/>
      <c r="N698" s="52"/>
      <c r="O698" s="52"/>
      <c r="Q698" s="52"/>
      <c r="R698" s="52"/>
      <c r="S698" s="52"/>
      <c r="T698" s="52"/>
      <c r="U698" s="52"/>
      <c r="V698" s="52"/>
      <c r="W698" s="52"/>
      <c r="X698" s="52"/>
      <c r="Y698" s="52"/>
    </row>
    <row r="699" spans="1:25" ht="13.5">
      <c r="A699" s="52"/>
      <c r="B699" s="52"/>
      <c r="C699" s="52"/>
      <c r="E699" s="52"/>
      <c r="F699" s="52"/>
      <c r="G699" s="52"/>
      <c r="M699" s="52"/>
      <c r="N699" s="52"/>
      <c r="O699" s="52"/>
      <c r="Q699" s="52"/>
      <c r="R699" s="52"/>
      <c r="S699" s="52"/>
      <c r="T699" s="52"/>
      <c r="U699" s="52"/>
      <c r="V699" s="52"/>
      <c r="W699" s="52"/>
      <c r="X699" s="52"/>
      <c r="Y699" s="52"/>
    </row>
    <row r="700" spans="1:25" ht="13.5">
      <c r="A700" s="52"/>
      <c r="B700" s="52"/>
      <c r="C700" s="52"/>
      <c r="E700" s="52"/>
      <c r="F700" s="52"/>
      <c r="G700" s="52"/>
      <c r="M700" s="52"/>
      <c r="N700" s="52"/>
      <c r="O700" s="52"/>
      <c r="Q700" s="52"/>
      <c r="R700" s="52"/>
      <c r="S700" s="52"/>
      <c r="T700" s="52"/>
      <c r="U700" s="52"/>
      <c r="V700" s="52"/>
      <c r="W700" s="52"/>
      <c r="X700" s="52"/>
      <c r="Y700" s="52"/>
    </row>
    <row r="701" spans="1:25" ht="13.5">
      <c r="A701" s="52"/>
      <c r="B701" s="52"/>
      <c r="C701" s="52"/>
      <c r="E701" s="52"/>
      <c r="F701" s="52"/>
      <c r="G701" s="52"/>
      <c r="M701" s="52"/>
      <c r="N701" s="52"/>
      <c r="O701" s="52"/>
      <c r="Q701" s="52"/>
      <c r="R701" s="52"/>
      <c r="S701" s="52"/>
      <c r="T701" s="52"/>
      <c r="U701" s="52"/>
      <c r="V701" s="52"/>
      <c r="W701" s="52"/>
      <c r="X701" s="52"/>
      <c r="Y701" s="52"/>
    </row>
    <row r="702" spans="1:25" ht="13.5">
      <c r="A702" s="52"/>
      <c r="B702" s="52"/>
      <c r="C702" s="52"/>
      <c r="E702" s="52"/>
      <c r="F702" s="52"/>
      <c r="G702" s="52"/>
      <c r="M702" s="52"/>
      <c r="N702" s="52"/>
      <c r="O702" s="52"/>
      <c r="Q702" s="52"/>
      <c r="R702" s="52"/>
      <c r="S702" s="52"/>
      <c r="T702" s="52"/>
      <c r="U702" s="52"/>
      <c r="V702" s="52"/>
      <c r="W702" s="52"/>
      <c r="X702" s="52"/>
      <c r="Y702" s="52"/>
    </row>
    <row r="703" spans="1:25" ht="13.5">
      <c r="A703" s="52"/>
      <c r="B703" s="52"/>
      <c r="C703" s="52"/>
      <c r="E703" s="52"/>
      <c r="F703" s="52"/>
      <c r="G703" s="52"/>
      <c r="M703" s="52"/>
      <c r="N703" s="52"/>
      <c r="O703" s="52"/>
      <c r="Q703" s="52"/>
      <c r="R703" s="52"/>
      <c r="S703" s="52"/>
      <c r="T703" s="52"/>
      <c r="U703" s="52"/>
      <c r="V703" s="52"/>
      <c r="W703" s="52"/>
      <c r="X703" s="52"/>
      <c r="Y703" s="52"/>
    </row>
    <row r="704" spans="1:25" ht="13.5">
      <c r="A704" s="52"/>
      <c r="B704" s="52"/>
      <c r="C704" s="52"/>
      <c r="E704" s="52"/>
      <c r="F704" s="52"/>
      <c r="G704" s="52"/>
      <c r="M704" s="52"/>
      <c r="N704" s="52"/>
      <c r="O704" s="52"/>
      <c r="Q704" s="52"/>
      <c r="R704" s="52"/>
      <c r="S704" s="52"/>
      <c r="T704" s="52"/>
      <c r="U704" s="52"/>
      <c r="V704" s="52"/>
      <c r="W704" s="52"/>
      <c r="X704" s="52"/>
      <c r="Y704" s="52"/>
    </row>
    <row r="705" spans="1:25" ht="13.5">
      <c r="A705" s="52"/>
      <c r="B705" s="52"/>
      <c r="C705" s="52"/>
      <c r="E705" s="52"/>
      <c r="F705" s="52"/>
      <c r="G705" s="52"/>
      <c r="M705" s="52"/>
      <c r="N705" s="52"/>
      <c r="O705" s="52"/>
      <c r="Q705" s="52"/>
      <c r="R705" s="52"/>
      <c r="S705" s="52"/>
      <c r="T705" s="52"/>
      <c r="U705" s="52"/>
      <c r="V705" s="52"/>
      <c r="W705" s="52"/>
      <c r="X705" s="52"/>
      <c r="Y705" s="52"/>
    </row>
    <row r="706" spans="1:25" ht="13.5">
      <c r="A706" s="52"/>
      <c r="B706" s="52"/>
      <c r="C706" s="52"/>
      <c r="E706" s="52"/>
      <c r="F706" s="52"/>
      <c r="G706" s="52"/>
      <c r="M706" s="52"/>
      <c r="N706" s="52"/>
      <c r="O706" s="52"/>
      <c r="Q706" s="52"/>
      <c r="R706" s="52"/>
      <c r="S706" s="52"/>
      <c r="T706" s="52"/>
      <c r="U706" s="52"/>
      <c r="V706" s="52"/>
      <c r="W706" s="52"/>
      <c r="X706" s="52"/>
      <c r="Y706" s="52"/>
    </row>
    <row r="707" spans="1:25" ht="13.5">
      <c r="A707" s="52"/>
      <c r="B707" s="52"/>
      <c r="C707" s="52"/>
      <c r="E707" s="52"/>
      <c r="F707" s="52"/>
      <c r="G707" s="52"/>
      <c r="M707" s="52"/>
      <c r="N707" s="52"/>
      <c r="O707" s="52"/>
      <c r="Q707" s="52"/>
      <c r="R707" s="52"/>
      <c r="S707" s="52"/>
      <c r="T707" s="52"/>
      <c r="U707" s="52"/>
      <c r="V707" s="52"/>
      <c r="W707" s="52"/>
      <c r="X707" s="52"/>
      <c r="Y707" s="52"/>
    </row>
    <row r="708" spans="1:25" ht="13.5">
      <c r="A708" s="52"/>
      <c r="B708" s="52"/>
      <c r="C708" s="52"/>
      <c r="E708" s="52"/>
      <c r="F708" s="52"/>
      <c r="G708" s="52"/>
      <c r="M708" s="52"/>
      <c r="N708" s="52"/>
      <c r="O708" s="52"/>
      <c r="Q708" s="52"/>
      <c r="R708" s="52"/>
      <c r="S708" s="52"/>
      <c r="T708" s="52"/>
      <c r="U708" s="52"/>
      <c r="V708" s="52"/>
      <c r="W708" s="52"/>
      <c r="X708" s="52"/>
      <c r="Y708" s="52"/>
    </row>
    <row r="709" spans="1:25" ht="13.5">
      <c r="A709" s="52"/>
      <c r="B709" s="52"/>
      <c r="C709" s="52"/>
      <c r="E709" s="52"/>
      <c r="F709" s="52"/>
      <c r="G709" s="52"/>
      <c r="M709" s="52"/>
      <c r="N709" s="52"/>
      <c r="O709" s="52"/>
      <c r="Q709" s="52"/>
      <c r="R709" s="52"/>
      <c r="S709" s="52"/>
      <c r="T709" s="52"/>
      <c r="U709" s="52"/>
      <c r="V709" s="52"/>
      <c r="W709" s="52"/>
      <c r="X709" s="52"/>
      <c r="Y709" s="52"/>
    </row>
    <row r="710" spans="1:25" ht="13.5">
      <c r="A710" s="52"/>
      <c r="B710" s="52"/>
      <c r="C710" s="52"/>
      <c r="E710" s="52"/>
      <c r="F710" s="52"/>
      <c r="G710" s="52"/>
      <c r="M710" s="52"/>
      <c r="N710" s="52"/>
      <c r="O710" s="52"/>
      <c r="Q710" s="52"/>
      <c r="R710" s="52"/>
      <c r="S710" s="52"/>
      <c r="T710" s="52"/>
      <c r="U710" s="52"/>
      <c r="V710" s="52"/>
      <c r="W710" s="52"/>
      <c r="X710" s="52"/>
      <c r="Y710" s="52"/>
    </row>
    <row r="711" spans="1:25" ht="13.5">
      <c r="A711" s="52"/>
      <c r="B711" s="52"/>
      <c r="C711" s="52"/>
      <c r="E711" s="52"/>
      <c r="F711" s="52"/>
      <c r="G711" s="52"/>
      <c r="M711" s="52"/>
      <c r="N711" s="52"/>
      <c r="O711" s="52"/>
      <c r="Q711" s="52"/>
      <c r="R711" s="52"/>
      <c r="S711" s="52"/>
      <c r="T711" s="52"/>
      <c r="U711" s="52"/>
      <c r="V711" s="52"/>
      <c r="W711" s="52"/>
      <c r="X711" s="52"/>
      <c r="Y711" s="52"/>
    </row>
    <row r="712" spans="1:25" ht="13.5">
      <c r="A712" s="52"/>
      <c r="B712" s="52"/>
      <c r="C712" s="52"/>
      <c r="E712" s="52"/>
      <c r="F712" s="52"/>
      <c r="G712" s="52"/>
      <c r="M712" s="52"/>
      <c r="N712" s="52"/>
      <c r="O712" s="52"/>
      <c r="Q712" s="52"/>
      <c r="R712" s="52"/>
      <c r="S712" s="52"/>
      <c r="T712" s="52"/>
      <c r="U712" s="52"/>
      <c r="V712" s="52"/>
      <c r="W712" s="52"/>
      <c r="X712" s="52"/>
      <c r="Y712" s="52"/>
    </row>
    <row r="713" spans="1:25" ht="13.5">
      <c r="A713" s="52"/>
      <c r="B713" s="52"/>
      <c r="C713" s="52"/>
      <c r="E713" s="52"/>
      <c r="F713" s="52"/>
      <c r="G713" s="52"/>
      <c r="M713" s="52"/>
      <c r="N713" s="52"/>
      <c r="O713" s="52"/>
      <c r="Q713" s="52"/>
      <c r="R713" s="52"/>
      <c r="S713" s="52"/>
      <c r="T713" s="52"/>
      <c r="U713" s="52"/>
      <c r="V713" s="52"/>
      <c r="W713" s="52"/>
      <c r="X713" s="52"/>
      <c r="Y713" s="52"/>
    </row>
    <row r="714" spans="1:25" ht="13.5">
      <c r="A714" s="52"/>
      <c r="B714" s="52"/>
      <c r="C714" s="52"/>
      <c r="E714" s="52"/>
      <c r="F714" s="52"/>
      <c r="G714" s="52"/>
      <c r="M714" s="52"/>
      <c r="N714" s="52"/>
      <c r="O714" s="52"/>
      <c r="Q714" s="52"/>
      <c r="R714" s="52"/>
      <c r="S714" s="52"/>
      <c r="T714" s="52"/>
      <c r="U714" s="52"/>
      <c r="V714" s="52"/>
      <c r="W714" s="52"/>
      <c r="X714" s="52"/>
      <c r="Y714" s="52"/>
    </row>
    <row r="715" spans="1:25" ht="13.5">
      <c r="A715" s="52"/>
      <c r="B715" s="52"/>
      <c r="C715" s="52"/>
      <c r="E715" s="52"/>
      <c r="F715" s="52"/>
      <c r="G715" s="52"/>
      <c r="M715" s="52"/>
      <c r="N715" s="52"/>
      <c r="O715" s="52"/>
      <c r="Q715" s="52"/>
      <c r="R715" s="52"/>
      <c r="S715" s="52"/>
      <c r="T715" s="52"/>
      <c r="U715" s="52"/>
      <c r="V715" s="52"/>
      <c r="W715" s="52"/>
      <c r="X715" s="52"/>
      <c r="Y715" s="52"/>
    </row>
    <row r="716" spans="1:25" ht="13.5">
      <c r="A716" s="52"/>
      <c r="B716" s="52"/>
      <c r="C716" s="52"/>
      <c r="E716" s="52"/>
      <c r="F716" s="52"/>
      <c r="G716" s="52"/>
      <c r="M716" s="52"/>
      <c r="N716" s="52"/>
      <c r="O716" s="52"/>
      <c r="Q716" s="52"/>
      <c r="R716" s="52"/>
      <c r="S716" s="52"/>
      <c r="T716" s="52"/>
      <c r="U716" s="52"/>
      <c r="V716" s="52"/>
      <c r="W716" s="52"/>
      <c r="X716" s="52"/>
      <c r="Y716" s="52"/>
    </row>
    <row r="717" spans="1:25" ht="13.5">
      <c r="A717" s="52"/>
      <c r="B717" s="52"/>
      <c r="C717" s="52"/>
      <c r="E717" s="52"/>
      <c r="F717" s="52"/>
      <c r="G717" s="52"/>
      <c r="M717" s="52"/>
      <c r="N717" s="52"/>
      <c r="O717" s="52"/>
      <c r="Q717" s="52"/>
      <c r="R717" s="52"/>
      <c r="S717" s="52"/>
      <c r="T717" s="52"/>
      <c r="U717" s="52"/>
      <c r="V717" s="52"/>
      <c r="W717" s="52"/>
      <c r="X717" s="52"/>
      <c r="Y717" s="52"/>
    </row>
    <row r="718" spans="1:25" ht="13.5">
      <c r="A718" s="52"/>
      <c r="B718" s="52"/>
      <c r="C718" s="52"/>
      <c r="E718" s="52"/>
      <c r="F718" s="52"/>
      <c r="G718" s="52"/>
      <c r="M718" s="52"/>
      <c r="N718" s="52"/>
      <c r="O718" s="52"/>
      <c r="Q718" s="52"/>
      <c r="R718" s="52"/>
      <c r="S718" s="52"/>
      <c r="T718" s="52"/>
      <c r="U718" s="52"/>
      <c r="V718" s="52"/>
      <c r="W718" s="52"/>
      <c r="X718" s="52"/>
      <c r="Y718" s="52"/>
    </row>
    <row r="719" spans="1:25" ht="13.5">
      <c r="A719" s="52"/>
      <c r="B719" s="52"/>
      <c r="C719" s="52"/>
      <c r="E719" s="52"/>
      <c r="F719" s="52"/>
      <c r="G719" s="52"/>
      <c r="M719" s="52"/>
      <c r="N719" s="52"/>
      <c r="O719" s="52"/>
      <c r="Q719" s="52"/>
      <c r="R719" s="52"/>
      <c r="S719" s="52"/>
      <c r="T719" s="52"/>
      <c r="U719" s="52"/>
      <c r="V719" s="52"/>
      <c r="W719" s="52"/>
      <c r="X719" s="52"/>
      <c r="Y719" s="52"/>
    </row>
    <row r="720" spans="1:25" ht="13.5">
      <c r="A720" s="52"/>
      <c r="B720" s="52"/>
      <c r="C720" s="52"/>
      <c r="E720" s="52"/>
      <c r="F720" s="52"/>
      <c r="G720" s="52"/>
      <c r="M720" s="52"/>
      <c r="N720" s="52"/>
      <c r="O720" s="52"/>
      <c r="Q720" s="52"/>
      <c r="R720" s="52"/>
      <c r="S720" s="52"/>
      <c r="T720" s="52"/>
      <c r="U720" s="52"/>
      <c r="V720" s="52"/>
      <c r="W720" s="52"/>
      <c r="X720" s="52"/>
      <c r="Y720" s="52"/>
    </row>
    <row r="721" spans="1:25" ht="13.5">
      <c r="A721" s="52"/>
      <c r="B721" s="52"/>
      <c r="C721" s="52"/>
      <c r="E721" s="52"/>
      <c r="F721" s="52"/>
      <c r="G721" s="52"/>
      <c r="M721" s="52"/>
      <c r="N721" s="52"/>
      <c r="O721" s="52"/>
      <c r="Q721" s="52"/>
      <c r="R721" s="52"/>
      <c r="S721" s="52"/>
      <c r="T721" s="52"/>
      <c r="U721" s="52"/>
      <c r="V721" s="52"/>
      <c r="W721" s="52"/>
      <c r="X721" s="52"/>
      <c r="Y721" s="52"/>
    </row>
    <row r="722" spans="1:25" ht="13.5">
      <c r="A722" s="52"/>
      <c r="B722" s="52"/>
      <c r="C722" s="52"/>
      <c r="E722" s="52"/>
      <c r="F722" s="52"/>
      <c r="G722" s="52"/>
      <c r="M722" s="52"/>
      <c r="N722" s="52"/>
      <c r="O722" s="52"/>
      <c r="Q722" s="52"/>
      <c r="R722" s="52"/>
      <c r="S722" s="52"/>
      <c r="T722" s="52"/>
      <c r="U722" s="52"/>
      <c r="V722" s="52"/>
      <c r="W722" s="52"/>
      <c r="X722" s="52"/>
      <c r="Y722" s="52"/>
    </row>
    <row r="723" spans="1:25" ht="13.5">
      <c r="A723" s="52"/>
      <c r="B723" s="52"/>
      <c r="C723" s="52"/>
      <c r="E723" s="52"/>
      <c r="F723" s="52"/>
      <c r="G723" s="52"/>
      <c r="M723" s="52"/>
      <c r="N723" s="52"/>
      <c r="O723" s="52"/>
      <c r="Q723" s="52"/>
      <c r="R723" s="52"/>
      <c r="S723" s="52"/>
      <c r="T723" s="52"/>
      <c r="U723" s="52"/>
      <c r="V723" s="52"/>
      <c r="W723" s="52"/>
      <c r="X723" s="52"/>
      <c r="Y723" s="52"/>
    </row>
    <row r="724" spans="1:25" ht="13.5">
      <c r="A724" s="52"/>
      <c r="B724" s="52"/>
      <c r="C724" s="52"/>
      <c r="E724" s="52"/>
      <c r="F724" s="52"/>
      <c r="G724" s="52"/>
      <c r="M724" s="52"/>
      <c r="N724" s="52"/>
      <c r="O724" s="52"/>
      <c r="Q724" s="52"/>
      <c r="R724" s="52"/>
      <c r="S724" s="52"/>
      <c r="T724" s="52"/>
      <c r="U724" s="52"/>
      <c r="V724" s="52"/>
      <c r="W724" s="52"/>
      <c r="X724" s="52"/>
      <c r="Y724" s="52"/>
    </row>
    <row r="725" spans="1:25" ht="13.5">
      <c r="A725" s="52"/>
      <c r="B725" s="52"/>
      <c r="C725" s="52"/>
      <c r="E725" s="52"/>
      <c r="F725" s="52"/>
      <c r="G725" s="52"/>
      <c r="M725" s="52"/>
      <c r="N725" s="52"/>
      <c r="O725" s="52"/>
      <c r="Q725" s="52"/>
      <c r="R725" s="52"/>
      <c r="S725" s="52"/>
      <c r="T725" s="52"/>
      <c r="U725" s="52"/>
      <c r="V725" s="52"/>
      <c r="W725" s="52"/>
      <c r="X725" s="52"/>
      <c r="Y725" s="52"/>
    </row>
    <row r="726" spans="1:25" ht="13.5">
      <c r="A726" s="52"/>
      <c r="B726" s="52"/>
      <c r="C726" s="52"/>
      <c r="E726" s="52"/>
      <c r="F726" s="52"/>
      <c r="G726" s="52"/>
      <c r="M726" s="52"/>
      <c r="N726" s="52"/>
      <c r="O726" s="52"/>
      <c r="Q726" s="52"/>
      <c r="R726" s="52"/>
      <c r="S726" s="52"/>
      <c r="T726" s="52"/>
      <c r="U726" s="52"/>
      <c r="V726" s="52"/>
      <c r="W726" s="52"/>
      <c r="X726" s="52"/>
      <c r="Y726" s="52"/>
    </row>
    <row r="727" spans="1:25" ht="13.5">
      <c r="A727" s="52"/>
      <c r="B727" s="52"/>
      <c r="C727" s="52"/>
      <c r="E727" s="52"/>
      <c r="F727" s="52"/>
      <c r="G727" s="52"/>
      <c r="M727" s="52"/>
      <c r="N727" s="52"/>
      <c r="O727" s="52"/>
      <c r="Q727" s="52"/>
      <c r="R727" s="52"/>
      <c r="S727" s="52"/>
      <c r="T727" s="52"/>
      <c r="U727" s="52"/>
      <c r="V727" s="52"/>
      <c r="W727" s="52"/>
      <c r="X727" s="52"/>
      <c r="Y727" s="52"/>
    </row>
    <row r="728" spans="1:25" ht="13.5">
      <c r="A728" s="52"/>
      <c r="B728" s="52"/>
      <c r="C728" s="52"/>
      <c r="E728" s="52"/>
      <c r="F728" s="52"/>
      <c r="G728" s="52"/>
      <c r="M728" s="52"/>
      <c r="N728" s="52"/>
      <c r="O728" s="52"/>
      <c r="Q728" s="52"/>
      <c r="R728" s="52"/>
      <c r="S728" s="52"/>
      <c r="T728" s="52"/>
      <c r="U728" s="52"/>
      <c r="V728" s="52"/>
      <c r="W728" s="52"/>
      <c r="X728" s="52"/>
      <c r="Y728" s="52"/>
    </row>
    <row r="729" spans="1:25" ht="13.5">
      <c r="A729" s="52"/>
      <c r="B729" s="52"/>
      <c r="C729" s="52"/>
      <c r="E729" s="52"/>
      <c r="F729" s="52"/>
      <c r="G729" s="52"/>
      <c r="M729" s="52"/>
      <c r="N729" s="52"/>
      <c r="O729" s="52"/>
      <c r="Q729" s="52"/>
      <c r="R729" s="52"/>
      <c r="S729" s="52"/>
      <c r="T729" s="52"/>
      <c r="U729" s="52"/>
      <c r="V729" s="52"/>
      <c r="W729" s="52"/>
      <c r="X729" s="52"/>
      <c r="Y729" s="52"/>
    </row>
    <row r="730" spans="1:25" ht="13.5">
      <c r="A730" s="52"/>
      <c r="B730" s="52"/>
      <c r="C730" s="52"/>
      <c r="E730" s="52"/>
      <c r="F730" s="52"/>
      <c r="G730" s="52"/>
      <c r="M730" s="52"/>
      <c r="N730" s="52"/>
      <c r="O730" s="52"/>
      <c r="Q730" s="52"/>
      <c r="R730" s="52"/>
      <c r="S730" s="52"/>
      <c r="T730" s="52"/>
      <c r="U730" s="52"/>
      <c r="V730" s="52"/>
      <c r="W730" s="52"/>
      <c r="X730" s="52"/>
      <c r="Y730" s="52"/>
    </row>
    <row r="731" spans="1:25" ht="13.5">
      <c r="A731" s="52"/>
      <c r="B731" s="52"/>
      <c r="C731" s="52"/>
      <c r="E731" s="52"/>
      <c r="F731" s="52"/>
      <c r="G731" s="52"/>
      <c r="M731" s="52"/>
      <c r="N731" s="52"/>
      <c r="O731" s="52"/>
      <c r="Q731" s="52"/>
      <c r="R731" s="52"/>
      <c r="S731" s="52"/>
      <c r="T731" s="52"/>
      <c r="U731" s="52"/>
      <c r="V731" s="52"/>
      <c r="W731" s="52"/>
      <c r="X731" s="52"/>
      <c r="Y731" s="52"/>
    </row>
    <row r="732" spans="1:25" ht="13.5">
      <c r="A732" s="52"/>
      <c r="B732" s="52"/>
      <c r="C732" s="52"/>
      <c r="E732" s="52"/>
      <c r="F732" s="52"/>
      <c r="G732" s="52"/>
      <c r="M732" s="52"/>
      <c r="N732" s="52"/>
      <c r="O732" s="52"/>
      <c r="Q732" s="52"/>
      <c r="R732" s="52"/>
      <c r="S732" s="52"/>
      <c r="T732" s="52"/>
      <c r="U732" s="52"/>
      <c r="V732" s="52"/>
      <c r="W732" s="52"/>
      <c r="X732" s="52"/>
      <c r="Y732" s="52"/>
    </row>
    <row r="733" spans="1:25" ht="13.5">
      <c r="A733" s="52"/>
      <c r="B733" s="52"/>
      <c r="C733" s="52"/>
      <c r="E733" s="52"/>
      <c r="F733" s="52"/>
      <c r="G733" s="52"/>
      <c r="M733" s="52"/>
      <c r="N733" s="52"/>
      <c r="O733" s="52"/>
      <c r="Q733" s="52"/>
      <c r="R733" s="52"/>
      <c r="S733" s="52"/>
      <c r="T733" s="52"/>
      <c r="U733" s="52"/>
      <c r="V733" s="52"/>
      <c r="W733" s="52"/>
      <c r="X733" s="52"/>
      <c r="Y733" s="52"/>
    </row>
    <row r="734" spans="1:25" ht="13.5">
      <c r="A734" s="52"/>
      <c r="B734" s="52"/>
      <c r="C734" s="52"/>
      <c r="E734" s="52"/>
      <c r="F734" s="52"/>
      <c r="G734" s="52"/>
      <c r="M734" s="52"/>
      <c r="N734" s="52"/>
      <c r="O734" s="52"/>
      <c r="Q734" s="52"/>
      <c r="R734" s="52"/>
      <c r="S734" s="52"/>
      <c r="T734" s="52"/>
      <c r="U734" s="52"/>
      <c r="V734" s="52"/>
      <c r="W734" s="52"/>
      <c r="X734" s="52"/>
      <c r="Y734" s="52"/>
    </row>
    <row r="735" spans="1:25" ht="13.5">
      <c r="A735" s="52"/>
      <c r="B735" s="52"/>
      <c r="C735" s="52"/>
      <c r="E735" s="52"/>
      <c r="F735" s="52"/>
      <c r="G735" s="52"/>
      <c r="M735" s="52"/>
      <c r="N735" s="52"/>
      <c r="O735" s="52"/>
      <c r="Q735" s="52"/>
      <c r="R735" s="52"/>
      <c r="S735" s="52"/>
      <c r="T735" s="52"/>
      <c r="U735" s="52"/>
      <c r="V735" s="52"/>
      <c r="W735" s="52"/>
      <c r="X735" s="52"/>
      <c r="Y735" s="52"/>
    </row>
    <row r="736" spans="1:25" ht="13.5">
      <c r="A736" s="52"/>
      <c r="B736" s="52"/>
      <c r="C736" s="52"/>
      <c r="E736" s="52"/>
      <c r="F736" s="52"/>
      <c r="G736" s="52"/>
      <c r="M736" s="52"/>
      <c r="N736" s="52"/>
      <c r="O736" s="52"/>
      <c r="Q736" s="52"/>
      <c r="R736" s="52"/>
      <c r="S736" s="52"/>
      <c r="T736" s="52"/>
      <c r="U736" s="52"/>
      <c r="V736" s="52"/>
      <c r="W736" s="52"/>
      <c r="X736" s="52"/>
      <c r="Y736" s="52"/>
    </row>
    <row r="737" spans="1:25" ht="13.5">
      <c r="A737" s="52"/>
      <c r="B737" s="52"/>
      <c r="C737" s="52"/>
      <c r="E737" s="52"/>
      <c r="F737" s="52"/>
      <c r="G737" s="52"/>
      <c r="M737" s="52"/>
      <c r="N737" s="52"/>
      <c r="O737" s="52"/>
      <c r="Q737" s="52"/>
      <c r="R737" s="52"/>
      <c r="S737" s="52"/>
      <c r="T737" s="52"/>
      <c r="U737" s="52"/>
      <c r="V737" s="52"/>
      <c r="W737" s="52"/>
      <c r="X737" s="52"/>
      <c r="Y737" s="52"/>
    </row>
    <row r="738" spans="1:25" ht="13.5">
      <c r="A738" s="52"/>
      <c r="B738" s="52"/>
      <c r="C738" s="52"/>
      <c r="E738" s="52"/>
      <c r="F738" s="52"/>
      <c r="G738" s="52"/>
      <c r="M738" s="52"/>
      <c r="N738" s="52"/>
      <c r="O738" s="52"/>
      <c r="Q738" s="52"/>
      <c r="R738" s="52"/>
      <c r="S738" s="52"/>
      <c r="T738" s="52"/>
      <c r="U738" s="52"/>
      <c r="V738" s="52"/>
      <c r="W738" s="52"/>
      <c r="X738" s="52"/>
      <c r="Y738" s="52"/>
    </row>
    <row r="739" spans="1:25" ht="13.5">
      <c r="A739" s="52"/>
      <c r="B739" s="52"/>
      <c r="C739" s="52"/>
      <c r="E739" s="52"/>
      <c r="F739" s="52"/>
      <c r="G739" s="52"/>
      <c r="M739" s="52"/>
      <c r="N739" s="52"/>
      <c r="O739" s="52"/>
      <c r="Q739" s="52"/>
      <c r="R739" s="52"/>
      <c r="S739" s="52"/>
      <c r="T739" s="52"/>
      <c r="U739" s="52"/>
      <c r="V739" s="52"/>
      <c r="W739" s="52"/>
      <c r="X739" s="52"/>
      <c r="Y739" s="52"/>
    </row>
    <row r="740" spans="1:25" ht="13.5">
      <c r="A740" s="52"/>
      <c r="B740" s="52"/>
      <c r="C740" s="52"/>
      <c r="E740" s="52"/>
      <c r="F740" s="52"/>
      <c r="G740" s="52"/>
      <c r="M740" s="52"/>
      <c r="N740" s="52"/>
      <c r="O740" s="52"/>
      <c r="Q740" s="52"/>
      <c r="R740" s="52"/>
      <c r="S740" s="52"/>
      <c r="T740" s="52"/>
      <c r="U740" s="52"/>
      <c r="V740" s="52"/>
      <c r="W740" s="52"/>
      <c r="X740" s="52"/>
      <c r="Y740" s="52"/>
    </row>
    <row r="741" spans="1:25" ht="13.5">
      <c r="A741" s="52"/>
      <c r="B741" s="52"/>
      <c r="C741" s="52"/>
      <c r="E741" s="52"/>
      <c r="F741" s="52"/>
      <c r="G741" s="52"/>
      <c r="M741" s="52"/>
      <c r="N741" s="52"/>
      <c r="O741" s="52"/>
      <c r="Q741" s="52"/>
      <c r="R741" s="52"/>
      <c r="S741" s="52"/>
      <c r="T741" s="52"/>
      <c r="U741" s="52"/>
      <c r="V741" s="52"/>
      <c r="W741" s="52"/>
      <c r="X741" s="52"/>
      <c r="Y741" s="52"/>
    </row>
    <row r="742" spans="1:25" ht="13.5">
      <c r="A742" s="52"/>
      <c r="B742" s="52"/>
      <c r="C742" s="52"/>
      <c r="E742" s="52"/>
      <c r="F742" s="52"/>
      <c r="G742" s="52"/>
      <c r="M742" s="52"/>
      <c r="N742" s="52"/>
      <c r="O742" s="52"/>
      <c r="Q742" s="52"/>
      <c r="R742" s="52"/>
      <c r="S742" s="52"/>
      <c r="T742" s="52"/>
      <c r="U742" s="52"/>
      <c r="V742" s="52"/>
      <c r="W742" s="52"/>
      <c r="X742" s="52"/>
      <c r="Y742" s="52"/>
    </row>
    <row r="743" spans="1:25" ht="13.5">
      <c r="A743" s="52"/>
      <c r="B743" s="52"/>
      <c r="C743" s="52"/>
      <c r="E743" s="52"/>
      <c r="F743" s="52"/>
      <c r="G743" s="52"/>
      <c r="M743" s="52"/>
      <c r="N743" s="52"/>
      <c r="O743" s="52"/>
      <c r="Q743" s="52"/>
      <c r="R743" s="52"/>
      <c r="S743" s="52"/>
      <c r="T743" s="52"/>
      <c r="U743" s="52"/>
      <c r="V743" s="52"/>
      <c r="W743" s="52"/>
      <c r="X743" s="52"/>
      <c r="Y743" s="52"/>
    </row>
    <row r="744" spans="1:25" ht="13.5">
      <c r="A744" s="52"/>
      <c r="B744" s="52"/>
      <c r="C744" s="52"/>
      <c r="E744" s="52"/>
      <c r="F744" s="52"/>
      <c r="G744" s="52"/>
      <c r="M744" s="52"/>
      <c r="N744" s="52"/>
      <c r="O744" s="52"/>
      <c r="Q744" s="52"/>
      <c r="R744" s="52"/>
      <c r="S744" s="52"/>
      <c r="T744" s="52"/>
      <c r="U744" s="52"/>
      <c r="V744" s="52"/>
      <c r="W744" s="52"/>
      <c r="X744" s="52"/>
      <c r="Y744" s="52"/>
    </row>
    <row r="745" spans="1:25" ht="13.5">
      <c r="A745" s="52"/>
      <c r="B745" s="52"/>
      <c r="C745" s="52"/>
      <c r="E745" s="52"/>
      <c r="F745" s="52"/>
      <c r="G745" s="52"/>
      <c r="M745" s="52"/>
      <c r="N745" s="52"/>
      <c r="O745" s="52"/>
      <c r="Q745" s="52"/>
      <c r="R745" s="52"/>
      <c r="S745" s="52"/>
      <c r="T745" s="52"/>
      <c r="U745" s="52"/>
      <c r="V745" s="52"/>
      <c r="W745" s="52"/>
      <c r="X745" s="52"/>
      <c r="Y745" s="52"/>
    </row>
    <row r="746" spans="1:25" ht="13.5">
      <c r="A746" s="52"/>
      <c r="B746" s="52"/>
      <c r="C746" s="52"/>
      <c r="E746" s="52"/>
      <c r="F746" s="52"/>
      <c r="G746" s="52"/>
      <c r="M746" s="52"/>
      <c r="N746" s="52"/>
      <c r="O746" s="52"/>
      <c r="Q746" s="52"/>
      <c r="R746" s="52"/>
      <c r="S746" s="52"/>
      <c r="T746" s="52"/>
      <c r="U746" s="52"/>
      <c r="V746" s="52"/>
      <c r="W746" s="52"/>
      <c r="X746" s="52"/>
      <c r="Y746" s="52"/>
    </row>
    <row r="747" spans="1:25" ht="13.5">
      <c r="A747" s="52"/>
      <c r="B747" s="52"/>
      <c r="C747" s="52"/>
      <c r="E747" s="52"/>
      <c r="F747" s="52"/>
      <c r="G747" s="52"/>
      <c r="M747" s="52"/>
      <c r="N747" s="52"/>
      <c r="O747" s="52"/>
      <c r="Q747" s="52"/>
      <c r="R747" s="52"/>
      <c r="S747" s="52"/>
      <c r="T747" s="52"/>
      <c r="U747" s="52"/>
      <c r="V747" s="52"/>
      <c r="W747" s="52"/>
      <c r="X747" s="52"/>
      <c r="Y747" s="52"/>
    </row>
    <row r="748" spans="1:25" ht="13.5">
      <c r="A748" s="52"/>
      <c r="B748" s="52"/>
      <c r="C748" s="52"/>
      <c r="E748" s="52"/>
      <c r="F748" s="52"/>
      <c r="G748" s="52"/>
      <c r="M748" s="52"/>
      <c r="N748" s="52"/>
      <c r="O748" s="52"/>
      <c r="Q748" s="52"/>
      <c r="R748" s="52"/>
      <c r="S748" s="52"/>
      <c r="T748" s="52"/>
      <c r="U748" s="52"/>
      <c r="V748" s="52"/>
      <c r="W748" s="52"/>
      <c r="X748" s="52"/>
      <c r="Y748" s="52"/>
    </row>
    <row r="749" spans="1:25" ht="13.5">
      <c r="A749" s="52"/>
      <c r="B749" s="52"/>
      <c r="C749" s="52"/>
      <c r="E749" s="52"/>
      <c r="F749" s="52"/>
      <c r="G749" s="52"/>
      <c r="M749" s="52"/>
      <c r="N749" s="52"/>
      <c r="O749" s="52"/>
      <c r="Q749" s="52"/>
      <c r="R749" s="52"/>
      <c r="S749" s="52"/>
      <c r="T749" s="52"/>
      <c r="U749" s="52"/>
      <c r="V749" s="52"/>
      <c r="W749" s="52"/>
      <c r="X749" s="52"/>
      <c r="Y749" s="52"/>
    </row>
    <row r="750" spans="1:25" ht="13.5">
      <c r="A750" s="52"/>
      <c r="B750" s="52"/>
      <c r="C750" s="52"/>
      <c r="E750" s="52"/>
      <c r="F750" s="52"/>
      <c r="G750" s="52"/>
      <c r="M750" s="52"/>
      <c r="N750" s="52"/>
      <c r="O750" s="52"/>
      <c r="Q750" s="52"/>
      <c r="R750" s="52"/>
      <c r="S750" s="52"/>
      <c r="T750" s="52"/>
      <c r="U750" s="52"/>
      <c r="V750" s="52"/>
      <c r="W750" s="52"/>
      <c r="X750" s="52"/>
      <c r="Y750" s="52"/>
    </row>
    <row r="751" spans="1:25" ht="13.5">
      <c r="A751" s="52"/>
      <c r="B751" s="52"/>
      <c r="C751" s="52"/>
      <c r="E751" s="52"/>
      <c r="F751" s="52"/>
      <c r="G751" s="52"/>
      <c r="M751" s="52"/>
      <c r="N751" s="52"/>
      <c r="O751" s="52"/>
      <c r="Q751" s="52"/>
      <c r="R751" s="52"/>
      <c r="S751" s="52"/>
      <c r="T751" s="52"/>
      <c r="U751" s="52"/>
      <c r="V751" s="52"/>
      <c r="W751" s="52"/>
      <c r="X751" s="52"/>
      <c r="Y751" s="52"/>
    </row>
    <row r="752" spans="1:25" ht="13.5">
      <c r="A752" s="52"/>
      <c r="B752" s="52"/>
      <c r="C752" s="52"/>
      <c r="E752" s="52"/>
      <c r="F752" s="52"/>
      <c r="G752" s="52"/>
      <c r="M752" s="52"/>
      <c r="N752" s="52"/>
      <c r="O752" s="52"/>
      <c r="Q752" s="52"/>
      <c r="R752" s="52"/>
      <c r="S752" s="52"/>
      <c r="T752" s="52"/>
      <c r="U752" s="52"/>
      <c r="V752" s="52"/>
      <c r="W752" s="52"/>
      <c r="X752" s="52"/>
      <c r="Y752" s="52"/>
    </row>
    <row r="753" spans="1:25" ht="13.5">
      <c r="A753" s="52"/>
      <c r="B753" s="52"/>
      <c r="C753" s="52"/>
      <c r="E753" s="52"/>
      <c r="F753" s="52"/>
      <c r="G753" s="52"/>
      <c r="M753" s="52"/>
      <c r="N753" s="52"/>
      <c r="O753" s="52"/>
      <c r="Q753" s="52"/>
      <c r="R753" s="52"/>
      <c r="S753" s="52"/>
      <c r="T753" s="52"/>
      <c r="U753" s="52"/>
      <c r="V753" s="52"/>
      <c r="W753" s="52"/>
      <c r="X753" s="52"/>
      <c r="Y753" s="52"/>
    </row>
    <row r="754" spans="1:25" ht="13.5">
      <c r="A754" s="52"/>
      <c r="B754" s="52"/>
      <c r="C754" s="52"/>
      <c r="E754" s="52"/>
      <c r="F754" s="52"/>
      <c r="G754" s="52"/>
      <c r="M754" s="52"/>
      <c r="N754" s="52"/>
      <c r="O754" s="52"/>
      <c r="Q754" s="52"/>
      <c r="R754" s="52"/>
      <c r="S754" s="52"/>
      <c r="T754" s="52"/>
      <c r="U754" s="52"/>
      <c r="V754" s="52"/>
      <c r="W754" s="52"/>
      <c r="X754" s="52"/>
      <c r="Y754" s="52"/>
    </row>
    <row r="755" spans="1:25" ht="13.5">
      <c r="A755" s="52"/>
      <c r="B755" s="52"/>
      <c r="C755" s="52"/>
      <c r="E755" s="52"/>
      <c r="F755" s="52"/>
      <c r="G755" s="52"/>
      <c r="M755" s="52"/>
      <c r="N755" s="52"/>
      <c r="O755" s="52"/>
      <c r="Q755" s="52"/>
      <c r="R755" s="52"/>
      <c r="S755" s="52"/>
      <c r="T755" s="52"/>
      <c r="U755" s="52"/>
      <c r="V755" s="52"/>
      <c r="W755" s="52"/>
      <c r="X755" s="52"/>
      <c r="Y755" s="52"/>
    </row>
    <row r="756" spans="1:25" ht="13.5">
      <c r="A756" s="52"/>
      <c r="B756" s="52"/>
      <c r="C756" s="52"/>
      <c r="E756" s="52"/>
      <c r="F756" s="52"/>
      <c r="G756" s="52"/>
      <c r="M756" s="52"/>
      <c r="N756" s="52"/>
      <c r="O756" s="52"/>
      <c r="Q756" s="52"/>
      <c r="R756" s="52"/>
      <c r="S756" s="52"/>
      <c r="T756" s="52"/>
      <c r="U756" s="52"/>
      <c r="V756" s="52"/>
      <c r="W756" s="52"/>
      <c r="X756" s="52"/>
      <c r="Y756" s="52"/>
    </row>
    <row r="757" spans="1:25" ht="13.5">
      <c r="A757" s="52"/>
      <c r="B757" s="52"/>
      <c r="C757" s="52"/>
      <c r="E757" s="52"/>
      <c r="F757" s="52"/>
      <c r="G757" s="52"/>
      <c r="M757" s="52"/>
      <c r="N757" s="52"/>
      <c r="O757" s="52"/>
      <c r="Q757" s="52"/>
      <c r="R757" s="52"/>
      <c r="S757" s="52"/>
      <c r="T757" s="52"/>
      <c r="U757" s="52"/>
      <c r="V757" s="52"/>
      <c r="W757" s="52"/>
      <c r="X757" s="52"/>
      <c r="Y757" s="52"/>
    </row>
    <row r="758" spans="1:25" ht="13.5">
      <c r="A758" s="52"/>
      <c r="B758" s="52"/>
      <c r="C758" s="52"/>
      <c r="E758" s="52"/>
      <c r="F758" s="52"/>
      <c r="G758" s="52"/>
      <c r="M758" s="52"/>
      <c r="N758" s="52"/>
      <c r="O758" s="52"/>
      <c r="Q758" s="52"/>
      <c r="R758" s="52"/>
      <c r="S758" s="52"/>
      <c r="T758" s="52"/>
      <c r="U758" s="52"/>
      <c r="V758" s="52"/>
      <c r="W758" s="52"/>
      <c r="X758" s="52"/>
      <c r="Y758" s="52"/>
    </row>
    <row r="759" spans="1:25" ht="13.5">
      <c r="A759" s="52"/>
      <c r="B759" s="52"/>
      <c r="C759" s="52"/>
      <c r="E759" s="52"/>
      <c r="F759" s="52"/>
      <c r="G759" s="52"/>
      <c r="M759" s="52"/>
      <c r="N759" s="52"/>
      <c r="O759" s="52"/>
      <c r="Q759" s="52"/>
      <c r="R759" s="52"/>
      <c r="S759" s="52"/>
      <c r="T759" s="52"/>
      <c r="U759" s="52"/>
      <c r="V759" s="52"/>
      <c r="W759" s="52"/>
      <c r="X759" s="52"/>
      <c r="Y759" s="52"/>
    </row>
    <row r="760" spans="1:25" ht="13.5">
      <c r="A760" s="52"/>
      <c r="B760" s="52"/>
      <c r="C760" s="52"/>
      <c r="E760" s="52"/>
      <c r="F760" s="52"/>
      <c r="G760" s="52"/>
      <c r="M760" s="52"/>
      <c r="N760" s="52"/>
      <c r="O760" s="52"/>
      <c r="Q760" s="52"/>
      <c r="R760" s="52"/>
      <c r="S760" s="52"/>
      <c r="T760" s="52"/>
      <c r="U760" s="52"/>
      <c r="V760" s="52"/>
      <c r="W760" s="52"/>
      <c r="X760" s="52"/>
      <c r="Y760" s="52"/>
    </row>
    <row r="761" spans="1:25" ht="13.5">
      <c r="A761" s="52"/>
      <c r="B761" s="52"/>
      <c r="C761" s="52"/>
      <c r="E761" s="52"/>
      <c r="F761" s="52"/>
      <c r="G761" s="52"/>
      <c r="M761" s="52"/>
      <c r="N761" s="52"/>
      <c r="O761" s="52"/>
      <c r="Q761" s="52"/>
      <c r="R761" s="52"/>
      <c r="S761" s="52"/>
      <c r="T761" s="52"/>
      <c r="U761" s="52"/>
      <c r="V761" s="52"/>
      <c r="W761" s="52"/>
      <c r="X761" s="52"/>
      <c r="Y761" s="52"/>
    </row>
    <row r="762" spans="1:25" ht="13.5">
      <c r="A762" s="52"/>
      <c r="B762" s="52"/>
      <c r="C762" s="52"/>
      <c r="E762" s="52"/>
      <c r="F762" s="52"/>
      <c r="G762" s="52"/>
      <c r="M762" s="52"/>
      <c r="N762" s="52"/>
      <c r="O762" s="52"/>
      <c r="Q762" s="52"/>
      <c r="R762" s="52"/>
      <c r="S762" s="52"/>
      <c r="T762" s="52"/>
      <c r="U762" s="52"/>
      <c r="V762" s="52"/>
      <c r="W762" s="52"/>
      <c r="X762" s="52"/>
      <c r="Y762" s="52"/>
    </row>
    <row r="763" spans="1:25" ht="13.5">
      <c r="A763" s="52"/>
      <c r="B763" s="52"/>
      <c r="C763" s="52"/>
      <c r="E763" s="52"/>
      <c r="F763" s="52"/>
      <c r="G763" s="52"/>
      <c r="M763" s="52"/>
      <c r="N763" s="52"/>
      <c r="O763" s="52"/>
      <c r="Q763" s="52"/>
      <c r="R763" s="52"/>
      <c r="S763" s="52"/>
      <c r="T763" s="52"/>
      <c r="U763" s="52"/>
      <c r="V763" s="52"/>
      <c r="W763" s="52"/>
      <c r="X763" s="52"/>
      <c r="Y763" s="52"/>
    </row>
    <row r="764" spans="1:25" ht="13.5">
      <c r="A764" s="52"/>
      <c r="B764" s="52"/>
      <c r="C764" s="52"/>
      <c r="E764" s="52"/>
      <c r="F764" s="52"/>
      <c r="G764" s="52"/>
      <c r="M764" s="52"/>
      <c r="N764" s="52"/>
      <c r="O764" s="52"/>
      <c r="Q764" s="52"/>
      <c r="R764" s="52"/>
      <c r="S764" s="52"/>
      <c r="T764" s="52"/>
      <c r="U764" s="52"/>
      <c r="V764" s="52"/>
      <c r="W764" s="52"/>
      <c r="X764" s="52"/>
      <c r="Y764" s="52"/>
    </row>
    <row r="765" spans="1:25" ht="13.5">
      <c r="A765" s="52"/>
      <c r="B765" s="52"/>
      <c r="C765" s="52"/>
      <c r="E765" s="52"/>
      <c r="F765" s="52"/>
      <c r="G765" s="52"/>
      <c r="M765" s="52"/>
      <c r="N765" s="52"/>
      <c r="O765" s="52"/>
      <c r="Q765" s="52"/>
      <c r="R765" s="52"/>
      <c r="S765" s="52"/>
      <c r="T765" s="52"/>
      <c r="U765" s="52"/>
      <c r="V765" s="52"/>
      <c r="W765" s="52"/>
      <c r="X765" s="52"/>
      <c r="Y765" s="52"/>
    </row>
    <row r="766" spans="1:25" ht="13.5">
      <c r="A766" s="52"/>
      <c r="B766" s="52"/>
      <c r="C766" s="52"/>
      <c r="E766" s="52"/>
      <c r="F766" s="52"/>
      <c r="G766" s="52"/>
      <c r="M766" s="52"/>
      <c r="N766" s="52"/>
      <c r="O766" s="52"/>
      <c r="Q766" s="52"/>
      <c r="R766" s="52"/>
      <c r="S766" s="52"/>
      <c r="T766" s="52"/>
      <c r="U766" s="52"/>
      <c r="V766" s="52"/>
      <c r="W766" s="52"/>
      <c r="X766" s="52"/>
      <c r="Y766" s="52"/>
    </row>
    <row r="767" spans="1:25" ht="13.5">
      <c r="A767" s="52"/>
      <c r="B767" s="52"/>
      <c r="C767" s="52"/>
      <c r="E767" s="52"/>
      <c r="F767" s="52"/>
      <c r="G767" s="52"/>
      <c r="M767" s="52"/>
      <c r="N767" s="52"/>
      <c r="O767" s="52"/>
      <c r="Q767" s="52"/>
      <c r="R767" s="52"/>
      <c r="S767" s="52"/>
      <c r="T767" s="52"/>
      <c r="U767" s="52"/>
      <c r="V767" s="52"/>
      <c r="W767" s="52"/>
      <c r="X767" s="52"/>
      <c r="Y767" s="52"/>
    </row>
    <row r="768" spans="1:25" ht="13.5">
      <c r="A768" s="52"/>
      <c r="B768" s="52"/>
      <c r="C768" s="52"/>
      <c r="E768" s="52"/>
      <c r="F768" s="52"/>
      <c r="G768" s="52"/>
      <c r="M768" s="52"/>
      <c r="N768" s="52"/>
      <c r="O768" s="52"/>
      <c r="Q768" s="52"/>
      <c r="R768" s="52"/>
      <c r="S768" s="52"/>
      <c r="T768" s="52"/>
      <c r="U768" s="52"/>
      <c r="V768" s="52"/>
      <c r="W768" s="52"/>
      <c r="X768" s="52"/>
      <c r="Y768" s="52"/>
    </row>
    <row r="769" spans="1:25" ht="13.5">
      <c r="A769" s="52"/>
      <c r="B769" s="52"/>
      <c r="C769" s="52"/>
      <c r="E769" s="52"/>
      <c r="F769" s="52"/>
      <c r="G769" s="52"/>
      <c r="M769" s="52"/>
      <c r="N769" s="52"/>
      <c r="O769" s="52"/>
      <c r="Q769" s="52"/>
      <c r="R769" s="52"/>
      <c r="S769" s="52"/>
      <c r="T769" s="52"/>
      <c r="U769" s="52"/>
      <c r="V769" s="52"/>
      <c r="W769" s="52"/>
      <c r="X769" s="52"/>
      <c r="Y769" s="52"/>
    </row>
    <row r="770" spans="1:25" ht="13.5">
      <c r="A770" s="52"/>
      <c r="B770" s="52"/>
      <c r="C770" s="52"/>
      <c r="E770" s="52"/>
      <c r="F770" s="52"/>
      <c r="G770" s="52"/>
      <c r="M770" s="52"/>
      <c r="N770" s="52"/>
      <c r="O770" s="52"/>
      <c r="Q770" s="52"/>
      <c r="R770" s="52"/>
      <c r="S770" s="52"/>
      <c r="T770" s="52"/>
      <c r="U770" s="52"/>
      <c r="V770" s="52"/>
      <c r="W770" s="52"/>
      <c r="X770" s="52"/>
      <c r="Y770" s="52"/>
    </row>
    <row r="771" spans="1:25" ht="13.5">
      <c r="A771" s="52"/>
      <c r="B771" s="52"/>
      <c r="C771" s="52"/>
      <c r="E771" s="52"/>
      <c r="F771" s="52"/>
      <c r="G771" s="52"/>
      <c r="M771" s="52"/>
      <c r="N771" s="52"/>
      <c r="O771" s="52"/>
      <c r="Q771" s="52"/>
      <c r="R771" s="52"/>
      <c r="S771" s="52"/>
      <c r="T771" s="52"/>
      <c r="U771" s="52"/>
      <c r="V771" s="52"/>
      <c r="W771" s="52"/>
      <c r="X771" s="52"/>
      <c r="Y771" s="52"/>
    </row>
    <row r="772" spans="1:25" ht="13.5">
      <c r="A772" s="52"/>
      <c r="B772" s="52"/>
      <c r="C772" s="52"/>
      <c r="E772" s="52"/>
      <c r="F772" s="52"/>
      <c r="G772" s="52"/>
      <c r="M772" s="52"/>
      <c r="N772" s="52"/>
      <c r="O772" s="52"/>
      <c r="Q772" s="52"/>
      <c r="R772" s="52"/>
      <c r="S772" s="52"/>
      <c r="T772" s="52"/>
      <c r="U772" s="52"/>
      <c r="V772" s="52"/>
      <c r="W772" s="52"/>
      <c r="X772" s="52"/>
      <c r="Y772" s="52"/>
    </row>
    <row r="773" spans="1:25" ht="13.5">
      <c r="A773" s="52"/>
      <c r="B773" s="52"/>
      <c r="C773" s="52"/>
      <c r="E773" s="52"/>
      <c r="F773" s="52"/>
      <c r="G773" s="52"/>
      <c r="M773" s="52"/>
      <c r="N773" s="52"/>
      <c r="O773" s="52"/>
      <c r="Q773" s="52"/>
      <c r="R773" s="52"/>
      <c r="S773" s="52"/>
      <c r="T773" s="52"/>
      <c r="U773" s="52"/>
      <c r="V773" s="52"/>
      <c r="W773" s="52"/>
      <c r="X773" s="52"/>
      <c r="Y773" s="52"/>
    </row>
    <row r="774" spans="1:25" ht="13.5">
      <c r="A774" s="52"/>
      <c r="B774" s="52"/>
      <c r="C774" s="52"/>
      <c r="E774" s="52"/>
      <c r="F774" s="52"/>
      <c r="G774" s="52"/>
      <c r="M774" s="52"/>
      <c r="N774" s="52"/>
      <c r="O774" s="52"/>
      <c r="Q774" s="52"/>
      <c r="R774" s="52"/>
      <c r="S774" s="52"/>
      <c r="T774" s="52"/>
      <c r="U774" s="52"/>
      <c r="V774" s="52"/>
      <c r="W774" s="52"/>
      <c r="X774" s="52"/>
      <c r="Y774" s="52"/>
    </row>
    <row r="775" spans="1:25" ht="13.5">
      <c r="A775" s="52"/>
      <c r="B775" s="52"/>
      <c r="C775" s="52"/>
      <c r="E775" s="52"/>
      <c r="F775" s="52"/>
      <c r="G775" s="52"/>
      <c r="M775" s="52"/>
      <c r="N775" s="52"/>
      <c r="O775" s="52"/>
      <c r="Q775" s="52"/>
      <c r="R775" s="52"/>
      <c r="S775" s="52"/>
      <c r="T775" s="52"/>
      <c r="U775" s="52"/>
      <c r="V775" s="52"/>
      <c r="W775" s="52"/>
      <c r="X775" s="52"/>
      <c r="Y775" s="52"/>
    </row>
    <row r="776" spans="1:25" ht="13.5">
      <c r="A776" s="52"/>
      <c r="B776" s="52"/>
      <c r="C776" s="52"/>
      <c r="E776" s="52"/>
      <c r="F776" s="52"/>
      <c r="G776" s="52"/>
      <c r="M776" s="52"/>
      <c r="N776" s="52"/>
      <c r="O776" s="52"/>
      <c r="Q776" s="52"/>
      <c r="R776" s="52"/>
      <c r="S776" s="52"/>
      <c r="T776" s="52"/>
      <c r="U776" s="52"/>
      <c r="V776" s="52"/>
      <c r="W776" s="52"/>
      <c r="X776" s="52"/>
      <c r="Y776" s="52"/>
    </row>
    <row r="777" spans="1:25" ht="13.5">
      <c r="A777" s="52"/>
      <c r="B777" s="52"/>
      <c r="C777" s="52"/>
      <c r="E777" s="52"/>
      <c r="F777" s="52"/>
      <c r="G777" s="52"/>
      <c r="M777" s="52"/>
      <c r="N777" s="52"/>
      <c r="O777" s="52"/>
      <c r="Q777" s="52"/>
      <c r="R777" s="52"/>
      <c r="S777" s="52"/>
      <c r="T777" s="52"/>
      <c r="U777" s="52"/>
      <c r="V777" s="52"/>
      <c r="W777" s="52"/>
      <c r="X777" s="52"/>
      <c r="Y777" s="52"/>
    </row>
    <row r="778" spans="1:25" ht="13.5">
      <c r="A778" s="52"/>
      <c r="B778" s="52"/>
      <c r="C778" s="52"/>
      <c r="E778" s="52"/>
      <c r="F778" s="52"/>
      <c r="G778" s="52"/>
      <c r="M778" s="52"/>
      <c r="N778" s="52"/>
      <c r="O778" s="52"/>
      <c r="Q778" s="52"/>
      <c r="R778" s="52"/>
      <c r="S778" s="52"/>
      <c r="T778" s="52"/>
      <c r="U778" s="52"/>
      <c r="V778" s="52"/>
      <c r="W778" s="52"/>
      <c r="X778" s="52"/>
      <c r="Y778" s="52"/>
    </row>
    <row r="779" spans="1:25" ht="13.5">
      <c r="A779" s="52"/>
      <c r="B779" s="52"/>
      <c r="C779" s="52"/>
      <c r="E779" s="52"/>
      <c r="F779" s="52"/>
      <c r="G779" s="52"/>
      <c r="M779" s="52"/>
      <c r="N779" s="52"/>
      <c r="O779" s="52"/>
      <c r="Q779" s="52"/>
      <c r="R779" s="52"/>
      <c r="S779" s="52"/>
      <c r="T779" s="52"/>
      <c r="U779" s="52"/>
      <c r="V779" s="52"/>
      <c r="W779" s="52"/>
      <c r="X779" s="52"/>
      <c r="Y779" s="52"/>
    </row>
    <row r="780" spans="1:25" ht="13.5">
      <c r="A780" s="52"/>
      <c r="B780" s="52"/>
      <c r="C780" s="52"/>
      <c r="E780" s="52"/>
      <c r="F780" s="52"/>
      <c r="G780" s="52"/>
      <c r="M780" s="52"/>
      <c r="N780" s="52"/>
      <c r="O780" s="52"/>
      <c r="Q780" s="52"/>
      <c r="R780" s="52"/>
      <c r="S780" s="52"/>
      <c r="T780" s="52"/>
      <c r="U780" s="52"/>
      <c r="V780" s="52"/>
      <c r="W780" s="52"/>
      <c r="X780" s="52"/>
      <c r="Y780" s="52"/>
    </row>
    <row r="781" spans="1:25" ht="13.5">
      <c r="A781" s="52"/>
      <c r="B781" s="52"/>
      <c r="C781" s="52"/>
      <c r="E781" s="52"/>
      <c r="F781" s="52"/>
      <c r="G781" s="52"/>
      <c r="M781" s="52"/>
      <c r="N781" s="52"/>
      <c r="O781" s="52"/>
      <c r="Q781" s="52"/>
      <c r="R781" s="52"/>
      <c r="S781" s="52"/>
      <c r="T781" s="52"/>
      <c r="U781" s="52"/>
      <c r="V781" s="52"/>
      <c r="W781" s="52"/>
      <c r="X781" s="52"/>
      <c r="Y781" s="52"/>
    </row>
    <row r="782" spans="1:25" ht="13.5">
      <c r="A782" s="52"/>
      <c r="B782" s="52"/>
      <c r="C782" s="52"/>
      <c r="E782" s="52"/>
      <c r="F782" s="52"/>
      <c r="G782" s="52"/>
      <c r="M782" s="52"/>
      <c r="N782" s="52"/>
      <c r="O782" s="52"/>
      <c r="Q782" s="52"/>
      <c r="R782" s="52"/>
      <c r="S782" s="52"/>
      <c r="T782" s="52"/>
      <c r="U782" s="52"/>
      <c r="V782" s="52"/>
      <c r="W782" s="52"/>
      <c r="X782" s="52"/>
      <c r="Y782" s="52"/>
    </row>
    <row r="783" spans="1:25" ht="13.5">
      <c r="A783" s="52"/>
      <c r="B783" s="52"/>
      <c r="C783" s="52"/>
      <c r="E783" s="52"/>
      <c r="F783" s="52"/>
      <c r="G783" s="52"/>
      <c r="M783" s="52"/>
      <c r="N783" s="52"/>
      <c r="O783" s="52"/>
      <c r="Q783" s="52"/>
      <c r="R783" s="52"/>
      <c r="S783" s="52"/>
      <c r="T783" s="52"/>
      <c r="U783" s="52"/>
      <c r="V783" s="52"/>
      <c r="W783" s="52"/>
      <c r="X783" s="52"/>
      <c r="Y783" s="52"/>
    </row>
    <row r="784" spans="1:25" ht="13.5">
      <c r="A784" s="52"/>
      <c r="B784" s="52"/>
      <c r="C784" s="52"/>
      <c r="E784" s="52"/>
      <c r="F784" s="52"/>
      <c r="G784" s="52"/>
      <c r="M784" s="52"/>
      <c r="N784" s="52"/>
      <c r="O784" s="52"/>
      <c r="Q784" s="52"/>
      <c r="R784" s="52"/>
      <c r="S784" s="52"/>
      <c r="T784" s="52"/>
      <c r="U784" s="52"/>
      <c r="V784" s="52"/>
      <c r="W784" s="52"/>
      <c r="X784" s="52"/>
      <c r="Y784" s="52"/>
    </row>
    <row r="785" spans="1:25" ht="13.5">
      <c r="A785" s="52"/>
      <c r="B785" s="52"/>
      <c r="C785" s="52"/>
      <c r="E785" s="52"/>
      <c r="F785" s="52"/>
      <c r="G785" s="52"/>
      <c r="M785" s="52"/>
      <c r="N785" s="52"/>
      <c r="O785" s="52"/>
      <c r="Q785" s="52"/>
      <c r="R785" s="52"/>
      <c r="S785" s="52"/>
      <c r="T785" s="52"/>
      <c r="U785" s="52"/>
      <c r="V785" s="52"/>
      <c r="W785" s="52"/>
      <c r="X785" s="52"/>
      <c r="Y785" s="52"/>
    </row>
    <row r="786" spans="1:25" ht="13.5">
      <c r="A786" s="52"/>
      <c r="B786" s="52"/>
      <c r="C786" s="52"/>
      <c r="E786" s="52"/>
      <c r="F786" s="52"/>
      <c r="G786" s="52"/>
      <c r="M786" s="52"/>
      <c r="N786" s="52"/>
      <c r="O786" s="52"/>
      <c r="Q786" s="52"/>
      <c r="R786" s="52"/>
      <c r="S786" s="52"/>
      <c r="T786" s="52"/>
      <c r="U786" s="52"/>
      <c r="V786" s="52"/>
      <c r="W786" s="52"/>
      <c r="X786" s="52"/>
      <c r="Y786" s="52"/>
    </row>
    <row r="787" spans="1:25" ht="13.5">
      <c r="A787" s="52"/>
      <c r="B787" s="52"/>
      <c r="C787" s="52"/>
      <c r="E787" s="52"/>
      <c r="F787" s="52"/>
      <c r="G787" s="52"/>
      <c r="M787" s="52"/>
      <c r="N787" s="52"/>
      <c r="O787" s="52"/>
      <c r="Q787" s="52"/>
      <c r="R787" s="52"/>
      <c r="S787" s="52"/>
      <c r="T787" s="52"/>
      <c r="U787" s="52"/>
      <c r="V787" s="52"/>
      <c r="W787" s="52"/>
      <c r="X787" s="52"/>
      <c r="Y787" s="52"/>
    </row>
    <row r="788" spans="1:25" ht="13.5">
      <c r="A788" s="52"/>
      <c r="B788" s="52"/>
      <c r="C788" s="52"/>
      <c r="E788" s="52"/>
      <c r="F788" s="52"/>
      <c r="G788" s="52"/>
      <c r="M788" s="52"/>
      <c r="N788" s="52"/>
      <c r="O788" s="52"/>
      <c r="Q788" s="52"/>
      <c r="R788" s="52"/>
      <c r="S788" s="52"/>
      <c r="T788" s="52"/>
      <c r="U788" s="52"/>
      <c r="V788" s="52"/>
      <c r="W788" s="52"/>
      <c r="X788" s="52"/>
      <c r="Y788" s="52"/>
    </row>
    <row r="789" spans="1:25" ht="13.5">
      <c r="A789" s="52"/>
      <c r="B789" s="52"/>
      <c r="C789" s="52"/>
      <c r="E789" s="52"/>
      <c r="F789" s="52"/>
      <c r="G789" s="52"/>
      <c r="M789" s="52"/>
      <c r="N789" s="52"/>
      <c r="O789" s="52"/>
      <c r="Q789" s="52"/>
      <c r="R789" s="52"/>
      <c r="S789" s="52"/>
      <c r="T789" s="52"/>
      <c r="U789" s="52"/>
      <c r="V789" s="52"/>
      <c r="W789" s="52"/>
      <c r="X789" s="52"/>
      <c r="Y789" s="52"/>
    </row>
    <row r="790" spans="1:25" ht="13.5">
      <c r="A790" s="52"/>
      <c r="B790" s="52"/>
      <c r="C790" s="52"/>
      <c r="E790" s="52"/>
      <c r="F790" s="52"/>
      <c r="G790" s="52"/>
      <c r="M790" s="52"/>
      <c r="N790" s="52"/>
      <c r="O790" s="52"/>
      <c r="Q790" s="52"/>
      <c r="R790" s="52"/>
      <c r="S790" s="52"/>
      <c r="T790" s="52"/>
      <c r="U790" s="52"/>
      <c r="V790" s="52"/>
      <c r="W790" s="52"/>
      <c r="X790" s="52"/>
      <c r="Y790" s="52"/>
    </row>
    <row r="791" spans="1:25" ht="13.5">
      <c r="A791" s="52"/>
      <c r="B791" s="52"/>
      <c r="C791" s="52"/>
      <c r="E791" s="52"/>
      <c r="F791" s="52"/>
      <c r="G791" s="52"/>
      <c r="M791" s="52"/>
      <c r="N791" s="52"/>
      <c r="O791" s="52"/>
      <c r="Q791" s="52"/>
      <c r="R791" s="52"/>
      <c r="S791" s="52"/>
      <c r="T791" s="52"/>
      <c r="U791" s="52"/>
      <c r="V791" s="52"/>
      <c r="W791" s="52"/>
      <c r="X791" s="52"/>
      <c r="Y791" s="52"/>
    </row>
    <row r="792" spans="1:25" ht="13.5">
      <c r="A792" s="52"/>
      <c r="B792" s="52"/>
      <c r="C792" s="52"/>
      <c r="E792" s="52"/>
      <c r="F792" s="52"/>
      <c r="G792" s="52"/>
      <c r="M792" s="52"/>
      <c r="N792" s="52"/>
      <c r="O792" s="52"/>
      <c r="Q792" s="52"/>
      <c r="R792" s="52"/>
      <c r="S792" s="52"/>
      <c r="T792" s="52"/>
      <c r="U792" s="52"/>
      <c r="V792" s="52"/>
      <c r="W792" s="52"/>
      <c r="X792" s="52"/>
      <c r="Y792" s="52"/>
    </row>
    <row r="793" spans="1:25" ht="13.5">
      <c r="A793" s="52"/>
      <c r="B793" s="52"/>
      <c r="C793" s="52"/>
      <c r="E793" s="52"/>
      <c r="F793" s="52"/>
      <c r="G793" s="52"/>
      <c r="M793" s="52"/>
      <c r="N793" s="52"/>
      <c r="O793" s="52"/>
      <c r="Q793" s="52"/>
      <c r="R793" s="52"/>
      <c r="S793" s="52"/>
      <c r="T793" s="52"/>
      <c r="U793" s="52"/>
      <c r="V793" s="52"/>
      <c r="W793" s="52"/>
      <c r="X793" s="52"/>
      <c r="Y793" s="52"/>
    </row>
    <row r="794" spans="1:25" ht="13.5">
      <c r="A794" s="52"/>
      <c r="B794" s="52"/>
      <c r="C794" s="52"/>
      <c r="E794" s="52"/>
      <c r="F794" s="52"/>
      <c r="G794" s="52"/>
      <c r="M794" s="52"/>
      <c r="N794" s="52"/>
      <c r="O794" s="52"/>
      <c r="Q794" s="52"/>
      <c r="R794" s="52"/>
      <c r="S794" s="52"/>
      <c r="T794" s="52"/>
      <c r="U794" s="52"/>
      <c r="V794" s="52"/>
      <c r="W794" s="52"/>
      <c r="X794" s="52"/>
      <c r="Y794" s="52"/>
    </row>
    <row r="795" spans="1:25" ht="13.5">
      <c r="A795" s="52"/>
      <c r="B795" s="52"/>
      <c r="C795" s="52"/>
      <c r="E795" s="52"/>
      <c r="F795" s="52"/>
      <c r="G795" s="52"/>
      <c r="M795" s="52"/>
      <c r="N795" s="52"/>
      <c r="O795" s="52"/>
      <c r="Q795" s="52"/>
      <c r="R795" s="52"/>
      <c r="S795" s="52"/>
      <c r="T795" s="52"/>
      <c r="U795" s="52"/>
      <c r="V795" s="52"/>
      <c r="W795" s="52"/>
      <c r="X795" s="52"/>
      <c r="Y795" s="52"/>
    </row>
    <row r="796" spans="1:25" ht="13.5">
      <c r="A796" s="52"/>
      <c r="B796" s="52"/>
      <c r="C796" s="52"/>
      <c r="E796" s="52"/>
      <c r="F796" s="52"/>
      <c r="G796" s="52"/>
      <c r="M796" s="52"/>
      <c r="N796" s="52"/>
      <c r="O796" s="52"/>
      <c r="Q796" s="52"/>
      <c r="R796" s="52"/>
      <c r="S796" s="52"/>
      <c r="T796" s="52"/>
      <c r="U796" s="52"/>
      <c r="V796" s="52"/>
      <c r="W796" s="52"/>
      <c r="X796" s="52"/>
      <c r="Y796" s="52"/>
    </row>
    <row r="797" spans="1:25" ht="13.5">
      <c r="A797" s="52"/>
      <c r="B797" s="52"/>
      <c r="C797" s="52"/>
      <c r="E797" s="52"/>
      <c r="F797" s="52"/>
      <c r="G797" s="52"/>
      <c r="M797" s="52"/>
      <c r="N797" s="52"/>
      <c r="O797" s="52"/>
      <c r="Q797" s="52"/>
      <c r="R797" s="52"/>
      <c r="S797" s="52"/>
      <c r="T797" s="52"/>
      <c r="U797" s="52"/>
      <c r="V797" s="52"/>
      <c r="W797" s="52"/>
      <c r="X797" s="52"/>
      <c r="Y797" s="52"/>
    </row>
    <row r="798" spans="1:25" ht="13.5">
      <c r="A798" s="52"/>
      <c r="B798" s="52"/>
      <c r="C798" s="52"/>
      <c r="E798" s="52"/>
      <c r="F798" s="52"/>
      <c r="G798" s="52"/>
      <c r="M798" s="52"/>
      <c r="N798" s="52"/>
      <c r="O798" s="52"/>
      <c r="Q798" s="52"/>
      <c r="R798" s="52"/>
      <c r="S798" s="52"/>
      <c r="T798" s="52"/>
      <c r="U798" s="52"/>
      <c r="V798" s="52"/>
      <c r="W798" s="52"/>
      <c r="X798" s="52"/>
      <c r="Y798" s="52"/>
    </row>
    <row r="799" spans="1:25" ht="13.5">
      <c r="A799" s="52"/>
      <c r="B799" s="52"/>
      <c r="C799" s="52"/>
      <c r="E799" s="52"/>
      <c r="F799" s="52"/>
      <c r="G799" s="52"/>
      <c r="M799" s="52"/>
      <c r="N799" s="52"/>
      <c r="O799" s="52"/>
      <c r="Q799" s="52"/>
      <c r="R799" s="52"/>
      <c r="S799" s="52"/>
      <c r="T799" s="52"/>
      <c r="U799" s="52"/>
      <c r="V799" s="52"/>
      <c r="W799" s="52"/>
      <c r="X799" s="52"/>
      <c r="Y799" s="52"/>
    </row>
    <row r="800" spans="1:25" ht="13.5">
      <c r="A800" s="52"/>
      <c r="B800" s="52"/>
      <c r="C800" s="52"/>
      <c r="E800" s="52"/>
      <c r="F800" s="52"/>
      <c r="G800" s="52"/>
      <c r="M800" s="52"/>
      <c r="N800" s="52"/>
      <c r="O800" s="52"/>
      <c r="Q800" s="52"/>
      <c r="R800" s="52"/>
      <c r="S800" s="52"/>
      <c r="T800" s="52"/>
      <c r="U800" s="52"/>
      <c r="V800" s="52"/>
      <c r="W800" s="52"/>
      <c r="X800" s="52"/>
      <c r="Y800" s="52"/>
    </row>
    <row r="801" spans="1:25" ht="13.5">
      <c r="A801" s="52"/>
      <c r="B801" s="52"/>
      <c r="C801" s="52"/>
      <c r="E801" s="52"/>
      <c r="F801" s="52"/>
      <c r="G801" s="52"/>
      <c r="M801" s="52"/>
      <c r="N801" s="52"/>
      <c r="O801" s="52"/>
      <c r="Q801" s="52"/>
      <c r="R801" s="52"/>
      <c r="S801" s="52"/>
      <c r="T801" s="52"/>
      <c r="U801" s="52"/>
      <c r="V801" s="52"/>
      <c r="W801" s="52"/>
      <c r="X801" s="52"/>
      <c r="Y801" s="52"/>
    </row>
    <row r="802" spans="1:25" ht="13.5">
      <c r="A802" s="52"/>
      <c r="B802" s="52"/>
      <c r="C802" s="52"/>
      <c r="E802" s="52"/>
      <c r="F802" s="52"/>
      <c r="G802" s="52"/>
      <c r="M802" s="52"/>
      <c r="N802" s="52"/>
      <c r="O802" s="52"/>
      <c r="Q802" s="52"/>
      <c r="R802" s="52"/>
      <c r="S802" s="52"/>
      <c r="T802" s="52"/>
      <c r="U802" s="52"/>
      <c r="V802" s="52"/>
      <c r="W802" s="52"/>
      <c r="X802" s="52"/>
      <c r="Y802" s="52"/>
    </row>
    <row r="803" spans="1:25" ht="13.5">
      <c r="A803" s="52"/>
      <c r="B803" s="52"/>
      <c r="C803" s="52"/>
      <c r="E803" s="52"/>
      <c r="F803" s="52"/>
      <c r="G803" s="52"/>
      <c r="M803" s="52"/>
      <c r="N803" s="52"/>
      <c r="O803" s="52"/>
      <c r="Q803" s="52"/>
      <c r="R803" s="52"/>
      <c r="S803" s="52"/>
      <c r="T803" s="52"/>
      <c r="U803" s="52"/>
      <c r="V803" s="52"/>
      <c r="W803" s="52"/>
      <c r="X803" s="52"/>
      <c r="Y803" s="52"/>
    </row>
    <row r="804" spans="1:25" ht="13.5">
      <c r="A804" s="52"/>
      <c r="B804" s="52"/>
      <c r="C804" s="52"/>
      <c r="E804" s="52"/>
      <c r="F804" s="52"/>
      <c r="G804" s="52"/>
      <c r="M804" s="52"/>
      <c r="N804" s="52"/>
      <c r="O804" s="52"/>
      <c r="Q804" s="52"/>
      <c r="R804" s="52"/>
      <c r="S804" s="52"/>
      <c r="T804" s="52"/>
      <c r="U804" s="52"/>
      <c r="V804" s="52"/>
      <c r="W804" s="52"/>
      <c r="X804" s="52"/>
      <c r="Y804" s="52"/>
    </row>
    <row r="805" spans="1:25" ht="13.5">
      <c r="A805" s="52"/>
      <c r="B805" s="52"/>
      <c r="C805" s="52"/>
      <c r="E805" s="52"/>
      <c r="F805" s="52"/>
      <c r="G805" s="52"/>
      <c r="M805" s="52"/>
      <c r="N805" s="52"/>
      <c r="O805" s="52"/>
      <c r="Q805" s="52"/>
      <c r="R805" s="52"/>
      <c r="S805" s="52"/>
      <c r="T805" s="52"/>
      <c r="U805" s="52"/>
      <c r="V805" s="52"/>
      <c r="W805" s="52"/>
      <c r="X805" s="52"/>
      <c r="Y805" s="52"/>
    </row>
    <row r="806" spans="1:25" ht="13.5">
      <c r="A806" s="52"/>
      <c r="B806" s="52"/>
      <c r="C806" s="52"/>
      <c r="E806" s="52"/>
      <c r="F806" s="52"/>
      <c r="G806" s="52"/>
      <c r="M806" s="52"/>
      <c r="N806" s="52"/>
      <c r="O806" s="52"/>
      <c r="Q806" s="52"/>
      <c r="R806" s="52"/>
      <c r="S806" s="52"/>
      <c r="T806" s="52"/>
      <c r="U806" s="52"/>
      <c r="V806" s="52"/>
      <c r="W806" s="52"/>
      <c r="X806" s="52"/>
      <c r="Y806" s="52"/>
    </row>
    <row r="807" spans="1:25" ht="13.5">
      <c r="A807" s="52"/>
      <c r="B807" s="52"/>
      <c r="C807" s="52"/>
      <c r="E807" s="52"/>
      <c r="F807" s="52"/>
      <c r="G807" s="52"/>
      <c r="M807" s="52"/>
      <c r="N807" s="52"/>
      <c r="O807" s="52"/>
      <c r="Q807" s="52"/>
      <c r="R807" s="52"/>
      <c r="S807" s="52"/>
      <c r="T807" s="52"/>
      <c r="U807" s="52"/>
      <c r="V807" s="52"/>
      <c r="W807" s="52"/>
      <c r="X807" s="52"/>
      <c r="Y807" s="52"/>
    </row>
    <row r="808" spans="1:25" ht="13.5">
      <c r="A808" s="52"/>
      <c r="B808" s="52"/>
      <c r="C808" s="52"/>
      <c r="E808" s="52"/>
      <c r="F808" s="52"/>
      <c r="G808" s="52"/>
      <c r="M808" s="52"/>
      <c r="N808" s="52"/>
      <c r="O808" s="52"/>
      <c r="Q808" s="52"/>
      <c r="R808" s="52"/>
      <c r="S808" s="52"/>
      <c r="T808" s="52"/>
      <c r="U808" s="52"/>
      <c r="V808" s="52"/>
      <c r="W808" s="52"/>
      <c r="X808" s="52"/>
      <c r="Y808" s="52"/>
    </row>
    <row r="809" spans="1:25" ht="13.5">
      <c r="A809" s="52"/>
      <c r="B809" s="52"/>
      <c r="C809" s="52"/>
      <c r="E809" s="52"/>
      <c r="F809" s="52"/>
      <c r="G809" s="52"/>
      <c r="M809" s="52"/>
      <c r="N809" s="52"/>
      <c r="O809" s="52"/>
      <c r="Q809" s="52"/>
      <c r="R809" s="52"/>
      <c r="S809" s="52"/>
      <c r="T809" s="52"/>
      <c r="U809" s="52"/>
      <c r="V809" s="52"/>
      <c r="W809" s="52"/>
      <c r="X809" s="52"/>
      <c r="Y809" s="52"/>
    </row>
    <row r="810" spans="1:25" ht="13.5">
      <c r="A810" s="52"/>
      <c r="B810" s="52"/>
      <c r="C810" s="52"/>
      <c r="E810" s="52"/>
      <c r="F810" s="52"/>
      <c r="G810" s="52"/>
      <c r="M810" s="52"/>
      <c r="N810" s="52"/>
      <c r="O810" s="52"/>
      <c r="Q810" s="52"/>
      <c r="R810" s="52"/>
      <c r="S810" s="52"/>
      <c r="T810" s="52"/>
      <c r="U810" s="52"/>
      <c r="V810" s="52"/>
      <c r="W810" s="52"/>
      <c r="X810" s="52"/>
      <c r="Y810" s="52"/>
    </row>
    <row r="811" spans="1:25" ht="13.5">
      <c r="A811" s="52"/>
      <c r="B811" s="52"/>
      <c r="C811" s="52"/>
      <c r="E811" s="52"/>
      <c r="F811" s="52"/>
      <c r="G811" s="52"/>
      <c r="M811" s="52"/>
      <c r="N811" s="52"/>
      <c r="O811" s="52"/>
      <c r="Q811" s="52"/>
      <c r="R811" s="52"/>
      <c r="S811" s="52"/>
      <c r="T811" s="52"/>
      <c r="U811" s="52"/>
      <c r="V811" s="52"/>
      <c r="W811" s="52"/>
      <c r="X811" s="52"/>
      <c r="Y811" s="52"/>
    </row>
    <row r="812" spans="1:25" ht="13.5">
      <c r="A812" s="52"/>
      <c r="B812" s="52"/>
      <c r="C812" s="52"/>
      <c r="E812" s="52"/>
      <c r="F812" s="52"/>
      <c r="G812" s="52"/>
      <c r="M812" s="52"/>
      <c r="N812" s="52"/>
      <c r="O812" s="52"/>
      <c r="Q812" s="52"/>
      <c r="R812" s="52"/>
      <c r="S812" s="52"/>
      <c r="T812" s="52"/>
      <c r="U812" s="52"/>
      <c r="V812" s="52"/>
      <c r="W812" s="52"/>
      <c r="X812" s="52"/>
      <c r="Y812" s="52"/>
    </row>
    <row r="813" spans="1:25" ht="13.5">
      <c r="A813" s="52"/>
      <c r="B813" s="52"/>
      <c r="C813" s="52"/>
      <c r="E813" s="52"/>
      <c r="F813" s="52"/>
      <c r="G813" s="52"/>
      <c r="M813" s="52"/>
      <c r="N813" s="52"/>
      <c r="O813" s="52"/>
      <c r="Q813" s="52"/>
      <c r="R813" s="52"/>
      <c r="S813" s="52"/>
      <c r="T813" s="52"/>
      <c r="U813" s="52"/>
      <c r="V813" s="52"/>
      <c r="W813" s="52"/>
      <c r="X813" s="52"/>
      <c r="Y813" s="52"/>
    </row>
    <row r="814" spans="1:25" ht="13.5">
      <c r="A814" s="52"/>
      <c r="B814" s="52"/>
      <c r="C814" s="52"/>
      <c r="E814" s="52"/>
      <c r="F814" s="52"/>
      <c r="G814" s="52"/>
      <c r="M814" s="52"/>
      <c r="N814" s="52"/>
      <c r="O814" s="52"/>
      <c r="Q814" s="52"/>
      <c r="R814" s="52"/>
      <c r="S814" s="52"/>
      <c r="T814" s="52"/>
      <c r="U814" s="52"/>
      <c r="V814" s="52"/>
      <c r="W814" s="52"/>
      <c r="X814" s="52"/>
      <c r="Y814" s="52"/>
    </row>
    <row r="815" spans="1:25" ht="13.5">
      <c r="A815" s="52"/>
      <c r="B815" s="52"/>
      <c r="C815" s="52"/>
      <c r="E815" s="52"/>
      <c r="F815" s="52"/>
      <c r="G815" s="52"/>
      <c r="M815" s="52"/>
      <c r="N815" s="52"/>
      <c r="O815" s="52"/>
      <c r="Q815" s="52"/>
      <c r="R815" s="52"/>
      <c r="S815" s="52"/>
      <c r="T815" s="52"/>
      <c r="U815" s="52"/>
      <c r="V815" s="52"/>
      <c r="W815" s="52"/>
      <c r="X815" s="52"/>
      <c r="Y815" s="52"/>
    </row>
    <row r="816" spans="1:25" ht="13.5">
      <c r="A816" s="52"/>
      <c r="B816" s="52"/>
      <c r="C816" s="52"/>
      <c r="E816" s="52"/>
      <c r="F816" s="52"/>
      <c r="G816" s="52"/>
      <c r="M816" s="52"/>
      <c r="N816" s="52"/>
      <c r="O816" s="52"/>
      <c r="Q816" s="52"/>
      <c r="R816" s="52"/>
      <c r="S816" s="52"/>
      <c r="T816" s="52"/>
      <c r="U816" s="52"/>
      <c r="V816" s="52"/>
      <c r="W816" s="52"/>
      <c r="X816" s="52"/>
      <c r="Y816" s="52"/>
    </row>
    <row r="817" spans="1:25" ht="13.5">
      <c r="A817" s="52"/>
      <c r="B817" s="52"/>
      <c r="C817" s="52"/>
      <c r="E817" s="52"/>
      <c r="F817" s="52"/>
      <c r="G817" s="52"/>
      <c r="M817" s="52"/>
      <c r="N817" s="52"/>
      <c r="O817" s="52"/>
      <c r="Q817" s="52"/>
      <c r="R817" s="52"/>
      <c r="S817" s="52"/>
      <c r="T817" s="52"/>
      <c r="U817" s="52"/>
      <c r="V817" s="52"/>
      <c r="W817" s="52"/>
      <c r="X817" s="52"/>
      <c r="Y817" s="52"/>
    </row>
    <row r="818" spans="1:25" ht="13.5">
      <c r="A818" s="52"/>
      <c r="B818" s="52"/>
      <c r="C818" s="52"/>
      <c r="E818" s="52"/>
      <c r="F818" s="52"/>
      <c r="G818" s="52"/>
      <c r="M818" s="52"/>
      <c r="N818" s="52"/>
      <c r="O818" s="52"/>
      <c r="Q818" s="52"/>
      <c r="R818" s="52"/>
      <c r="S818" s="52"/>
      <c r="T818" s="52"/>
      <c r="U818" s="52"/>
      <c r="V818" s="52"/>
      <c r="W818" s="52"/>
      <c r="X818" s="52"/>
      <c r="Y818" s="52"/>
    </row>
    <row r="819" spans="1:25" ht="13.5">
      <c r="A819" s="52"/>
      <c r="B819" s="52"/>
      <c r="C819" s="52"/>
      <c r="E819" s="52"/>
      <c r="F819" s="52"/>
      <c r="G819" s="52"/>
      <c r="M819" s="52"/>
      <c r="N819" s="52"/>
      <c r="O819" s="52"/>
      <c r="Q819" s="52"/>
      <c r="R819" s="52"/>
      <c r="S819" s="52"/>
      <c r="T819" s="52"/>
      <c r="U819" s="52"/>
      <c r="V819" s="52"/>
      <c r="W819" s="52"/>
      <c r="X819" s="52"/>
      <c r="Y819" s="52"/>
    </row>
    <row r="820" spans="1:25" ht="13.5">
      <c r="A820" s="52"/>
      <c r="B820" s="52"/>
      <c r="C820" s="52"/>
      <c r="E820" s="52"/>
      <c r="F820" s="52"/>
      <c r="G820" s="52"/>
      <c r="M820" s="52"/>
      <c r="N820" s="52"/>
      <c r="O820" s="52"/>
      <c r="Q820" s="52"/>
      <c r="R820" s="52"/>
      <c r="S820" s="52"/>
      <c r="T820" s="52"/>
      <c r="U820" s="52"/>
      <c r="V820" s="52"/>
      <c r="W820" s="52"/>
      <c r="X820" s="52"/>
      <c r="Y820" s="52"/>
    </row>
    <row r="821" spans="1:25" ht="13.5">
      <c r="A821" s="52"/>
      <c r="B821" s="52"/>
      <c r="C821" s="52"/>
      <c r="E821" s="52"/>
      <c r="F821" s="52"/>
      <c r="G821" s="52"/>
      <c r="M821" s="52"/>
      <c r="N821" s="52"/>
      <c r="O821" s="52"/>
      <c r="Q821" s="52"/>
      <c r="R821" s="52"/>
      <c r="S821" s="52"/>
      <c r="T821" s="52"/>
      <c r="U821" s="52"/>
      <c r="V821" s="52"/>
      <c r="W821" s="52"/>
      <c r="X821" s="52"/>
      <c r="Y821" s="52"/>
    </row>
    <row r="822" spans="1:25" ht="13.5">
      <c r="A822" s="52"/>
      <c r="B822" s="52"/>
      <c r="C822" s="52"/>
      <c r="E822" s="52"/>
      <c r="F822" s="52"/>
      <c r="G822" s="52"/>
      <c r="M822" s="52"/>
      <c r="N822" s="52"/>
      <c r="O822" s="52"/>
      <c r="Q822" s="52"/>
      <c r="R822" s="52"/>
      <c r="S822" s="52"/>
      <c r="T822" s="52"/>
      <c r="U822" s="52"/>
      <c r="V822" s="52"/>
      <c r="W822" s="52"/>
      <c r="X822" s="52"/>
      <c r="Y822" s="52"/>
    </row>
    <row r="823" spans="1:25" ht="13.5">
      <c r="A823" s="52"/>
      <c r="B823" s="52"/>
      <c r="C823" s="52"/>
      <c r="E823" s="52"/>
      <c r="F823" s="52"/>
      <c r="G823" s="52"/>
      <c r="M823" s="52"/>
      <c r="N823" s="52"/>
      <c r="O823" s="52"/>
      <c r="Q823" s="52"/>
      <c r="R823" s="52"/>
      <c r="S823" s="52"/>
      <c r="T823" s="52"/>
      <c r="U823" s="52"/>
      <c r="V823" s="52"/>
      <c r="W823" s="52"/>
      <c r="X823" s="52"/>
      <c r="Y823" s="52"/>
    </row>
    <row r="824" spans="1:25" ht="13.5">
      <c r="A824" s="52"/>
      <c r="B824" s="52"/>
      <c r="C824" s="52"/>
      <c r="E824" s="52"/>
      <c r="F824" s="52"/>
      <c r="G824" s="52"/>
      <c r="M824" s="52"/>
      <c r="N824" s="52"/>
      <c r="O824" s="52"/>
      <c r="Q824" s="52"/>
      <c r="R824" s="52"/>
      <c r="S824" s="52"/>
      <c r="T824" s="52"/>
      <c r="U824" s="52"/>
      <c r="V824" s="52"/>
      <c r="W824" s="52"/>
      <c r="X824" s="52"/>
      <c r="Y824" s="52"/>
    </row>
    <row r="825" spans="1:25" ht="13.5">
      <c r="A825" s="52"/>
      <c r="B825" s="52"/>
      <c r="C825" s="52"/>
      <c r="E825" s="52"/>
      <c r="F825" s="52"/>
      <c r="G825" s="52"/>
      <c r="M825" s="52"/>
      <c r="N825" s="52"/>
      <c r="O825" s="52"/>
      <c r="Q825" s="52"/>
      <c r="R825" s="52"/>
      <c r="S825" s="52"/>
      <c r="T825" s="52"/>
      <c r="U825" s="52"/>
      <c r="V825" s="52"/>
      <c r="W825" s="52"/>
      <c r="X825" s="52"/>
      <c r="Y825" s="52"/>
    </row>
    <row r="826" spans="1:25" ht="13.5">
      <c r="A826" s="52"/>
      <c r="B826" s="52"/>
      <c r="C826" s="52"/>
      <c r="E826" s="52"/>
      <c r="F826" s="52"/>
      <c r="G826" s="52"/>
      <c r="M826" s="52"/>
      <c r="N826" s="52"/>
      <c r="O826" s="52"/>
      <c r="Q826" s="52"/>
      <c r="R826" s="52"/>
      <c r="S826" s="52"/>
      <c r="T826" s="52"/>
      <c r="U826" s="52"/>
      <c r="V826" s="52"/>
      <c r="W826" s="52"/>
      <c r="X826" s="52"/>
      <c r="Y826" s="52"/>
    </row>
    <row r="827" spans="1:25" ht="13.5">
      <c r="A827" s="52"/>
      <c r="B827" s="52"/>
      <c r="C827" s="52"/>
      <c r="E827" s="52"/>
      <c r="F827" s="52"/>
      <c r="G827" s="52"/>
      <c r="M827" s="52"/>
      <c r="N827" s="52"/>
      <c r="O827" s="52"/>
      <c r="Q827" s="52"/>
      <c r="R827" s="52"/>
      <c r="S827" s="52"/>
      <c r="T827" s="52"/>
      <c r="U827" s="52"/>
      <c r="V827" s="52"/>
      <c r="W827" s="52"/>
      <c r="X827" s="52"/>
      <c r="Y827" s="52"/>
    </row>
    <row r="828" spans="1:25" ht="13.5">
      <c r="A828" s="52"/>
      <c r="B828" s="52"/>
      <c r="C828" s="52"/>
      <c r="E828" s="52"/>
      <c r="F828" s="52"/>
      <c r="G828" s="52"/>
      <c r="M828" s="52"/>
      <c r="N828" s="52"/>
      <c r="O828" s="52"/>
      <c r="Q828" s="52"/>
      <c r="R828" s="52"/>
      <c r="S828" s="52"/>
      <c r="T828" s="52"/>
      <c r="U828" s="52"/>
      <c r="V828" s="52"/>
      <c r="W828" s="52"/>
      <c r="X828" s="52"/>
      <c r="Y828" s="52"/>
    </row>
    <row r="829" spans="1:25" ht="13.5">
      <c r="A829" s="52"/>
      <c r="B829" s="52"/>
      <c r="C829" s="52"/>
      <c r="E829" s="52"/>
      <c r="F829" s="52"/>
      <c r="G829" s="52"/>
      <c r="M829" s="52"/>
      <c r="N829" s="52"/>
      <c r="O829" s="52"/>
      <c r="Q829" s="52"/>
      <c r="R829" s="52"/>
      <c r="S829" s="52"/>
      <c r="T829" s="52"/>
      <c r="U829" s="52"/>
      <c r="V829" s="52"/>
      <c r="W829" s="52"/>
      <c r="X829" s="52"/>
      <c r="Y829" s="52"/>
    </row>
    <row r="830" spans="1:25" ht="13.5">
      <c r="A830" s="52"/>
      <c r="B830" s="52"/>
      <c r="C830" s="52"/>
      <c r="E830" s="52"/>
      <c r="F830" s="52"/>
      <c r="G830" s="52"/>
      <c r="M830" s="52"/>
      <c r="N830" s="52"/>
      <c r="O830" s="52"/>
      <c r="Q830" s="52"/>
      <c r="R830" s="52"/>
      <c r="S830" s="52"/>
      <c r="T830" s="52"/>
      <c r="U830" s="52"/>
      <c r="V830" s="52"/>
      <c r="W830" s="52"/>
      <c r="X830" s="52"/>
      <c r="Y830" s="52"/>
    </row>
    <row r="831" spans="1:25" ht="13.5">
      <c r="A831" s="52"/>
      <c r="B831" s="52"/>
      <c r="C831" s="52"/>
      <c r="E831" s="52"/>
      <c r="F831" s="52"/>
      <c r="G831" s="52"/>
      <c r="M831" s="52"/>
      <c r="N831" s="52"/>
      <c r="O831" s="52"/>
      <c r="Q831" s="52"/>
      <c r="R831" s="52"/>
      <c r="S831" s="52"/>
      <c r="T831" s="52"/>
      <c r="U831" s="52"/>
      <c r="V831" s="52"/>
      <c r="W831" s="52"/>
      <c r="X831" s="52"/>
      <c r="Y831" s="52"/>
    </row>
    <row r="832" spans="1:25" ht="13.5">
      <c r="A832" s="52"/>
      <c r="B832" s="52"/>
      <c r="C832" s="52"/>
      <c r="E832" s="52"/>
      <c r="F832" s="52"/>
      <c r="G832" s="52"/>
      <c r="M832" s="52"/>
      <c r="N832" s="52"/>
      <c r="O832" s="52"/>
      <c r="Q832" s="52"/>
      <c r="R832" s="52"/>
      <c r="S832" s="52"/>
      <c r="T832" s="52"/>
      <c r="U832" s="52"/>
      <c r="V832" s="52"/>
      <c r="W832" s="52"/>
      <c r="X832" s="52"/>
      <c r="Y832" s="52"/>
    </row>
    <row r="833" spans="1:25" ht="13.5">
      <c r="A833" s="52"/>
      <c r="B833" s="52"/>
      <c r="C833" s="52"/>
      <c r="E833" s="52"/>
      <c r="F833" s="52"/>
      <c r="G833" s="52"/>
      <c r="M833" s="52"/>
      <c r="N833" s="52"/>
      <c r="O833" s="52"/>
      <c r="Q833" s="52"/>
      <c r="R833" s="52"/>
      <c r="S833" s="52"/>
      <c r="T833" s="52"/>
      <c r="U833" s="52"/>
      <c r="V833" s="52"/>
      <c r="W833" s="52"/>
      <c r="X833" s="52"/>
      <c r="Y833" s="52"/>
    </row>
    <row r="834" spans="1:25" ht="13.5">
      <c r="A834" s="52"/>
      <c r="B834" s="52"/>
      <c r="C834" s="52"/>
      <c r="E834" s="52"/>
      <c r="F834" s="52"/>
      <c r="G834" s="52"/>
      <c r="M834" s="52"/>
      <c r="N834" s="52"/>
      <c r="O834" s="52"/>
      <c r="Q834" s="52"/>
      <c r="R834" s="52"/>
      <c r="S834" s="52"/>
      <c r="T834" s="52"/>
      <c r="U834" s="52"/>
      <c r="V834" s="52"/>
      <c r="W834" s="52"/>
      <c r="X834" s="52"/>
      <c r="Y834" s="52"/>
    </row>
    <row r="835" spans="1:25" ht="13.5">
      <c r="A835" s="52"/>
      <c r="B835" s="52"/>
      <c r="C835" s="52"/>
      <c r="E835" s="52"/>
      <c r="F835" s="52"/>
      <c r="G835" s="52"/>
      <c r="M835" s="52"/>
      <c r="N835" s="52"/>
      <c r="O835" s="52"/>
      <c r="Q835" s="52"/>
      <c r="R835" s="52"/>
      <c r="S835" s="52"/>
      <c r="T835" s="52"/>
      <c r="U835" s="52"/>
      <c r="V835" s="52"/>
      <c r="W835" s="52"/>
      <c r="X835" s="52"/>
      <c r="Y835" s="52"/>
    </row>
    <row r="836" spans="1:25" ht="13.5">
      <c r="A836" s="52"/>
      <c r="B836" s="52"/>
      <c r="C836" s="52"/>
      <c r="E836" s="52"/>
      <c r="F836" s="52"/>
      <c r="G836" s="52"/>
      <c r="M836" s="52"/>
      <c r="N836" s="52"/>
      <c r="O836" s="52"/>
      <c r="Q836" s="52"/>
      <c r="R836" s="52"/>
      <c r="S836" s="52"/>
      <c r="T836" s="52"/>
      <c r="U836" s="52"/>
      <c r="V836" s="52"/>
      <c r="W836" s="52"/>
      <c r="X836" s="52"/>
      <c r="Y836" s="52"/>
    </row>
    <row r="837" spans="1:25" ht="13.5">
      <c r="A837" s="52"/>
      <c r="B837" s="52"/>
      <c r="C837" s="52"/>
      <c r="E837" s="52"/>
      <c r="F837" s="52"/>
      <c r="G837" s="52"/>
      <c r="M837" s="52"/>
      <c r="N837" s="52"/>
      <c r="O837" s="52"/>
      <c r="Q837" s="52"/>
      <c r="R837" s="52"/>
      <c r="S837" s="52"/>
      <c r="T837" s="52"/>
      <c r="U837" s="52"/>
      <c r="V837" s="52"/>
      <c r="W837" s="52"/>
      <c r="X837" s="52"/>
      <c r="Y837" s="52"/>
    </row>
    <row r="838" spans="1:25" ht="13.5">
      <c r="A838" s="52"/>
      <c r="B838" s="52"/>
      <c r="C838" s="52"/>
      <c r="E838" s="52"/>
      <c r="F838" s="52"/>
      <c r="G838" s="52"/>
      <c r="M838" s="52"/>
      <c r="N838" s="52"/>
      <c r="O838" s="52"/>
      <c r="Q838" s="52"/>
      <c r="R838" s="52"/>
      <c r="S838" s="52"/>
      <c r="T838" s="52"/>
      <c r="U838" s="52"/>
      <c r="V838" s="52"/>
      <c r="W838" s="52"/>
      <c r="X838" s="52"/>
      <c r="Y838" s="52"/>
    </row>
    <row r="839" spans="1:25" ht="13.5">
      <c r="A839" s="52"/>
      <c r="B839" s="52"/>
      <c r="C839" s="52"/>
      <c r="E839" s="52"/>
      <c r="F839" s="52"/>
      <c r="G839" s="52"/>
      <c r="M839" s="52"/>
      <c r="N839" s="52"/>
      <c r="O839" s="52"/>
      <c r="Q839" s="52"/>
      <c r="R839" s="52"/>
      <c r="S839" s="52"/>
      <c r="T839" s="52"/>
      <c r="U839" s="52"/>
      <c r="V839" s="52"/>
      <c r="W839" s="52"/>
      <c r="X839" s="52"/>
      <c r="Y839" s="52"/>
    </row>
    <row r="840" spans="1:25" ht="13.5">
      <c r="A840" s="52"/>
      <c r="B840" s="52"/>
      <c r="C840" s="52"/>
      <c r="E840" s="52"/>
      <c r="F840" s="52"/>
      <c r="G840" s="52"/>
      <c r="M840" s="52"/>
      <c r="N840" s="52"/>
      <c r="O840" s="52"/>
      <c r="Q840" s="52"/>
      <c r="R840" s="52"/>
      <c r="S840" s="52"/>
      <c r="T840" s="52"/>
      <c r="U840" s="52"/>
      <c r="V840" s="52"/>
      <c r="W840" s="52"/>
      <c r="X840" s="52"/>
      <c r="Y840" s="52"/>
    </row>
    <row r="841" spans="1:25" ht="13.5">
      <c r="A841" s="52"/>
      <c r="B841" s="52"/>
      <c r="C841" s="52"/>
      <c r="E841" s="52"/>
      <c r="F841" s="52"/>
      <c r="G841" s="52"/>
      <c r="M841" s="52"/>
      <c r="N841" s="52"/>
      <c r="O841" s="52"/>
      <c r="Q841" s="52"/>
      <c r="R841" s="52"/>
      <c r="S841" s="52"/>
      <c r="T841" s="52"/>
      <c r="U841" s="52"/>
      <c r="V841" s="52"/>
      <c r="W841" s="52"/>
      <c r="X841" s="52"/>
      <c r="Y841" s="52"/>
    </row>
    <row r="842" spans="1:25" ht="13.5">
      <c r="A842" s="52"/>
      <c r="B842" s="52"/>
      <c r="C842" s="52"/>
      <c r="E842" s="52"/>
      <c r="F842" s="52"/>
      <c r="G842" s="52"/>
      <c r="M842" s="52"/>
      <c r="N842" s="52"/>
      <c r="O842" s="52"/>
      <c r="Q842" s="52"/>
      <c r="R842" s="52"/>
      <c r="S842" s="52"/>
      <c r="T842" s="52"/>
      <c r="U842" s="52"/>
      <c r="V842" s="52"/>
      <c r="W842" s="52"/>
      <c r="X842" s="52"/>
      <c r="Y842" s="52"/>
    </row>
    <row r="843" spans="1:25" ht="13.5">
      <c r="A843" s="52"/>
      <c r="B843" s="52"/>
      <c r="C843" s="52"/>
      <c r="E843" s="52"/>
      <c r="F843" s="52"/>
      <c r="G843" s="52"/>
      <c r="M843" s="52"/>
      <c r="N843" s="52"/>
      <c r="O843" s="52"/>
      <c r="Q843" s="52"/>
      <c r="R843" s="52"/>
      <c r="S843" s="52"/>
      <c r="T843" s="52"/>
      <c r="U843" s="52"/>
      <c r="V843" s="52"/>
      <c r="W843" s="52"/>
      <c r="X843" s="52"/>
      <c r="Y843" s="52"/>
    </row>
    <row r="844" spans="1:25" ht="13.5">
      <c r="A844" s="52"/>
      <c r="B844" s="52"/>
      <c r="C844" s="52"/>
      <c r="E844" s="52"/>
      <c r="F844" s="52"/>
      <c r="G844" s="52"/>
      <c r="M844" s="52"/>
      <c r="N844" s="52"/>
      <c r="O844" s="52"/>
      <c r="Q844" s="52"/>
      <c r="R844" s="52"/>
      <c r="S844" s="52"/>
      <c r="T844" s="52"/>
      <c r="U844" s="52"/>
      <c r="V844" s="52"/>
      <c r="W844" s="52"/>
      <c r="X844" s="52"/>
      <c r="Y844" s="52"/>
    </row>
    <row r="845" spans="1:25" ht="13.5">
      <c r="A845" s="52"/>
      <c r="B845" s="52"/>
      <c r="C845" s="52"/>
      <c r="E845" s="52"/>
      <c r="F845" s="52"/>
      <c r="G845" s="52"/>
      <c r="M845" s="52"/>
      <c r="N845" s="52"/>
      <c r="O845" s="52"/>
      <c r="Q845" s="52"/>
      <c r="R845" s="52"/>
      <c r="S845" s="52"/>
      <c r="T845" s="52"/>
      <c r="U845" s="52"/>
      <c r="V845" s="52"/>
      <c r="W845" s="52"/>
      <c r="X845" s="52"/>
      <c r="Y845" s="52"/>
    </row>
    <row r="846" spans="1:25" ht="13.5">
      <c r="A846" s="52"/>
      <c r="B846" s="52"/>
      <c r="C846" s="52"/>
      <c r="E846" s="52"/>
      <c r="F846" s="52"/>
      <c r="G846" s="52"/>
      <c r="M846" s="52"/>
      <c r="N846" s="52"/>
      <c r="O846" s="52"/>
      <c r="Q846" s="52"/>
      <c r="R846" s="52"/>
      <c r="S846" s="52"/>
      <c r="T846" s="52"/>
      <c r="U846" s="52"/>
      <c r="V846" s="52"/>
      <c r="W846" s="52"/>
      <c r="X846" s="52"/>
      <c r="Y846" s="52"/>
    </row>
    <row r="847" spans="1:25" ht="13.5">
      <c r="A847" s="52"/>
      <c r="B847" s="52"/>
      <c r="C847" s="52"/>
      <c r="E847" s="52"/>
      <c r="F847" s="52"/>
      <c r="G847" s="52"/>
      <c r="M847" s="52"/>
      <c r="N847" s="52"/>
      <c r="O847" s="52"/>
      <c r="Q847" s="52"/>
      <c r="R847" s="52"/>
      <c r="S847" s="52"/>
      <c r="T847" s="52"/>
      <c r="U847" s="52"/>
      <c r="V847" s="52"/>
      <c r="W847" s="52"/>
      <c r="X847" s="52"/>
      <c r="Y847" s="52"/>
    </row>
    <row r="848" spans="1:25" ht="13.5">
      <c r="A848" s="52"/>
      <c r="B848" s="52"/>
      <c r="C848" s="52"/>
      <c r="E848" s="52"/>
      <c r="F848" s="52"/>
      <c r="G848" s="52"/>
      <c r="M848" s="52"/>
      <c r="N848" s="52"/>
      <c r="O848" s="52"/>
      <c r="Q848" s="52"/>
      <c r="R848" s="52"/>
      <c r="S848" s="52"/>
      <c r="T848" s="52"/>
      <c r="U848" s="52"/>
      <c r="V848" s="52"/>
      <c r="W848" s="52"/>
      <c r="X848" s="52"/>
      <c r="Y848" s="52"/>
    </row>
    <row r="849" spans="1:25" ht="13.5">
      <c r="A849" s="52"/>
      <c r="B849" s="52"/>
      <c r="C849" s="52"/>
      <c r="E849" s="52"/>
      <c r="F849" s="52"/>
      <c r="G849" s="52"/>
      <c r="M849" s="52"/>
      <c r="N849" s="52"/>
      <c r="O849" s="52"/>
      <c r="Q849" s="52"/>
      <c r="R849" s="52"/>
      <c r="S849" s="52"/>
      <c r="T849" s="52"/>
      <c r="U849" s="52"/>
      <c r="V849" s="52"/>
      <c r="W849" s="52"/>
      <c r="X849" s="52"/>
      <c r="Y849" s="52"/>
    </row>
    <row r="850" spans="1:25" ht="13.5">
      <c r="A850" s="52"/>
      <c r="B850" s="52"/>
      <c r="C850" s="52"/>
      <c r="E850" s="52"/>
      <c r="F850" s="52"/>
      <c r="G850" s="52"/>
      <c r="M850" s="52"/>
      <c r="N850" s="52"/>
      <c r="O850" s="52"/>
      <c r="Q850" s="52"/>
      <c r="R850" s="52"/>
      <c r="S850" s="52"/>
      <c r="T850" s="52"/>
      <c r="U850" s="52"/>
      <c r="V850" s="52"/>
      <c r="W850" s="52"/>
      <c r="X850" s="52"/>
      <c r="Y850" s="52"/>
    </row>
    <row r="851" spans="1:25" ht="13.5">
      <c r="A851" s="52"/>
      <c r="B851" s="52"/>
      <c r="C851" s="52"/>
      <c r="E851" s="52"/>
      <c r="F851" s="52"/>
      <c r="G851" s="52"/>
      <c r="M851" s="52"/>
      <c r="N851" s="52"/>
      <c r="O851" s="52"/>
      <c r="Q851" s="52"/>
      <c r="R851" s="52"/>
      <c r="S851" s="52"/>
      <c r="T851" s="52"/>
      <c r="U851" s="52"/>
      <c r="V851" s="52"/>
      <c r="W851" s="52"/>
      <c r="X851" s="52"/>
      <c r="Y851" s="52"/>
    </row>
    <row r="852" spans="1:25" ht="13.5">
      <c r="A852" s="52"/>
      <c r="B852" s="52"/>
      <c r="C852" s="52"/>
      <c r="E852" s="52"/>
      <c r="F852" s="52"/>
      <c r="G852" s="52"/>
      <c r="M852" s="52"/>
      <c r="N852" s="52"/>
      <c r="O852" s="52"/>
      <c r="Q852" s="52"/>
      <c r="R852" s="52"/>
      <c r="S852" s="52"/>
      <c r="T852" s="52"/>
      <c r="U852" s="52"/>
      <c r="V852" s="52"/>
      <c r="W852" s="52"/>
      <c r="X852" s="52"/>
      <c r="Y852" s="52"/>
    </row>
    <row r="853" spans="1:25" ht="13.5">
      <c r="A853" s="52"/>
      <c r="B853" s="52"/>
      <c r="C853" s="52"/>
      <c r="E853" s="52"/>
      <c r="F853" s="52"/>
      <c r="G853" s="52"/>
      <c r="M853" s="52"/>
      <c r="N853" s="52"/>
      <c r="O853" s="52"/>
      <c r="Q853" s="52"/>
      <c r="R853" s="52"/>
      <c r="S853" s="52"/>
      <c r="T853" s="52"/>
      <c r="U853" s="52"/>
      <c r="V853" s="52"/>
      <c r="W853" s="52"/>
      <c r="X853" s="52"/>
      <c r="Y853" s="52"/>
    </row>
    <row r="854" spans="1:25" ht="13.5">
      <c r="A854" s="52"/>
      <c r="B854" s="52"/>
      <c r="C854" s="52"/>
      <c r="E854" s="52"/>
      <c r="F854" s="52"/>
      <c r="G854" s="52"/>
      <c r="M854" s="52"/>
      <c r="N854" s="52"/>
      <c r="O854" s="52"/>
      <c r="Q854" s="52"/>
      <c r="R854" s="52"/>
      <c r="S854" s="52"/>
      <c r="T854" s="52"/>
      <c r="U854" s="52"/>
      <c r="V854" s="52"/>
      <c r="W854" s="52"/>
      <c r="X854" s="52"/>
      <c r="Y854" s="52"/>
    </row>
    <row r="855" spans="1:25" ht="13.5">
      <c r="A855" s="52"/>
      <c r="B855" s="52"/>
      <c r="C855" s="52"/>
      <c r="E855" s="52"/>
      <c r="F855" s="52"/>
      <c r="G855" s="52"/>
      <c r="M855" s="52"/>
      <c r="N855" s="52"/>
      <c r="O855" s="52"/>
      <c r="Q855" s="52"/>
      <c r="R855" s="52"/>
      <c r="S855" s="52"/>
      <c r="T855" s="52"/>
      <c r="U855" s="52"/>
      <c r="V855" s="52"/>
      <c r="W855" s="52"/>
      <c r="X855" s="52"/>
      <c r="Y855" s="52"/>
    </row>
    <row r="856" spans="1:25" ht="13.5">
      <c r="A856" s="52"/>
      <c r="B856" s="52"/>
      <c r="C856" s="52"/>
      <c r="E856" s="52"/>
      <c r="F856" s="52"/>
      <c r="G856" s="52"/>
      <c r="M856" s="52"/>
      <c r="N856" s="52"/>
      <c r="O856" s="52"/>
      <c r="Q856" s="52"/>
      <c r="R856" s="52"/>
      <c r="S856" s="52"/>
      <c r="T856" s="52"/>
      <c r="U856" s="52"/>
      <c r="V856" s="52"/>
      <c r="W856" s="52"/>
      <c r="X856" s="52"/>
      <c r="Y856" s="52"/>
    </row>
    <row r="857" spans="1:25" ht="13.5">
      <c r="A857" s="52"/>
      <c r="B857" s="52"/>
      <c r="C857" s="52"/>
      <c r="E857" s="52"/>
      <c r="F857" s="52"/>
      <c r="G857" s="52"/>
      <c r="M857" s="52"/>
      <c r="N857" s="52"/>
      <c r="O857" s="52"/>
      <c r="Q857" s="52"/>
      <c r="R857" s="52"/>
      <c r="S857" s="52"/>
      <c r="T857" s="52"/>
      <c r="U857" s="52"/>
      <c r="V857" s="52"/>
      <c r="W857" s="52"/>
      <c r="X857" s="52"/>
      <c r="Y857" s="52"/>
    </row>
    <row r="858" spans="1:25" ht="13.5">
      <c r="A858" s="52"/>
      <c r="B858" s="52"/>
      <c r="C858" s="52"/>
      <c r="E858" s="52"/>
      <c r="F858" s="52"/>
      <c r="G858" s="52"/>
      <c r="M858" s="52"/>
      <c r="N858" s="52"/>
      <c r="O858" s="52"/>
      <c r="Q858" s="52"/>
      <c r="R858" s="52"/>
      <c r="S858" s="52"/>
      <c r="T858" s="52"/>
      <c r="U858" s="52"/>
      <c r="V858" s="52"/>
      <c r="W858" s="52"/>
      <c r="X858" s="52"/>
      <c r="Y858" s="52"/>
    </row>
    <row r="859" spans="1:25" ht="13.5">
      <c r="A859" s="52"/>
      <c r="B859" s="52"/>
      <c r="C859" s="52"/>
      <c r="E859" s="52"/>
      <c r="F859" s="52"/>
      <c r="G859" s="52"/>
      <c r="M859" s="52"/>
      <c r="N859" s="52"/>
      <c r="O859" s="52"/>
      <c r="Q859" s="52"/>
      <c r="R859" s="52"/>
      <c r="S859" s="52"/>
      <c r="T859" s="52"/>
      <c r="U859" s="52"/>
      <c r="V859" s="52"/>
      <c r="W859" s="52"/>
      <c r="X859" s="52"/>
      <c r="Y859" s="52"/>
    </row>
    <row r="860" spans="1:25" ht="13.5">
      <c r="A860" s="52"/>
      <c r="B860" s="52"/>
      <c r="C860" s="52"/>
      <c r="E860" s="52"/>
      <c r="F860" s="52"/>
      <c r="G860" s="52"/>
      <c r="M860" s="52"/>
      <c r="N860" s="52"/>
      <c r="O860" s="52"/>
      <c r="Q860" s="52"/>
      <c r="R860" s="52"/>
      <c r="S860" s="52"/>
      <c r="T860" s="52"/>
      <c r="U860" s="52"/>
      <c r="V860" s="52"/>
      <c r="W860" s="52"/>
      <c r="X860" s="52"/>
      <c r="Y860" s="52"/>
    </row>
    <row r="861" spans="1:25" ht="13.5">
      <c r="A861" s="52"/>
      <c r="B861" s="52"/>
      <c r="C861" s="52"/>
      <c r="E861" s="52"/>
      <c r="F861" s="52"/>
      <c r="G861" s="52"/>
      <c r="M861" s="52"/>
      <c r="N861" s="52"/>
      <c r="O861" s="52"/>
      <c r="Q861" s="52"/>
      <c r="R861" s="52"/>
      <c r="S861" s="52"/>
      <c r="T861" s="52"/>
      <c r="U861" s="52"/>
      <c r="V861" s="52"/>
      <c r="W861" s="52"/>
      <c r="X861" s="52"/>
      <c r="Y861" s="52"/>
    </row>
    <row r="862" spans="1:25" ht="13.5">
      <c r="A862" s="52"/>
      <c r="B862" s="52"/>
      <c r="C862" s="52"/>
      <c r="E862" s="52"/>
      <c r="F862" s="52"/>
      <c r="G862" s="52"/>
      <c r="M862" s="52"/>
      <c r="N862" s="52"/>
      <c r="O862" s="52"/>
      <c r="Q862" s="52"/>
      <c r="R862" s="52"/>
      <c r="S862" s="52"/>
      <c r="T862" s="52"/>
      <c r="U862" s="52"/>
      <c r="V862" s="52"/>
      <c r="W862" s="52"/>
      <c r="X862" s="52"/>
      <c r="Y862" s="52"/>
    </row>
    <row r="863" spans="1:25" ht="13.5">
      <c r="A863" s="52"/>
      <c r="B863" s="52"/>
      <c r="C863" s="52"/>
      <c r="E863" s="52"/>
      <c r="F863" s="52"/>
      <c r="G863" s="52"/>
      <c r="M863" s="52"/>
      <c r="N863" s="52"/>
      <c r="O863" s="52"/>
      <c r="Q863" s="52"/>
      <c r="R863" s="52"/>
      <c r="S863" s="52"/>
      <c r="T863" s="52"/>
      <c r="U863" s="52"/>
      <c r="V863" s="52"/>
      <c r="W863" s="52"/>
      <c r="X863" s="52"/>
      <c r="Y863" s="52"/>
    </row>
    <row r="864" spans="1:25" ht="13.5">
      <c r="A864" s="52"/>
      <c r="B864" s="52"/>
      <c r="C864" s="52"/>
      <c r="E864" s="52"/>
      <c r="F864" s="52"/>
      <c r="G864" s="52"/>
      <c r="M864" s="52"/>
      <c r="N864" s="52"/>
      <c r="O864" s="52"/>
      <c r="Q864" s="52"/>
      <c r="R864" s="52"/>
      <c r="S864" s="52"/>
      <c r="T864" s="52"/>
      <c r="U864" s="52"/>
      <c r="V864" s="52"/>
      <c r="W864" s="52"/>
      <c r="X864" s="52"/>
      <c r="Y864" s="52"/>
    </row>
    <row r="865" spans="1:25" ht="13.5">
      <c r="A865" s="52"/>
      <c r="B865" s="52"/>
      <c r="C865" s="52"/>
      <c r="E865" s="52"/>
      <c r="F865" s="52"/>
      <c r="G865" s="52"/>
      <c r="M865" s="52"/>
      <c r="N865" s="52"/>
      <c r="O865" s="52"/>
      <c r="Q865" s="52"/>
      <c r="R865" s="52"/>
      <c r="S865" s="52"/>
      <c r="T865" s="52"/>
      <c r="U865" s="52"/>
      <c r="V865" s="52"/>
      <c r="W865" s="52"/>
      <c r="X865" s="52"/>
      <c r="Y865" s="52"/>
    </row>
    <row r="866" spans="1:25" ht="13.5">
      <c r="A866" s="52"/>
      <c r="B866" s="52"/>
      <c r="C866" s="52"/>
      <c r="E866" s="52"/>
      <c r="F866" s="52"/>
      <c r="G866" s="52"/>
      <c r="M866" s="52"/>
      <c r="N866" s="52"/>
      <c r="O866" s="52"/>
      <c r="Q866" s="52"/>
      <c r="R866" s="52"/>
      <c r="S866" s="52"/>
      <c r="T866" s="52"/>
      <c r="U866" s="52"/>
      <c r="V866" s="52"/>
      <c r="W866" s="52"/>
      <c r="X866" s="52"/>
      <c r="Y866" s="52"/>
    </row>
    <row r="867" spans="1:25" ht="13.5">
      <c r="A867" s="52"/>
      <c r="B867" s="52"/>
      <c r="C867" s="52"/>
      <c r="E867" s="52"/>
      <c r="F867" s="52"/>
      <c r="G867" s="52"/>
      <c r="M867" s="52"/>
      <c r="N867" s="52"/>
      <c r="O867" s="52"/>
      <c r="Q867" s="52"/>
      <c r="R867" s="52"/>
      <c r="S867" s="52"/>
      <c r="T867" s="52"/>
      <c r="U867" s="52"/>
      <c r="V867" s="52"/>
      <c r="W867" s="52"/>
      <c r="X867" s="52"/>
      <c r="Y867" s="52"/>
    </row>
    <row r="868" spans="1:25" ht="13.5">
      <c r="A868" s="52"/>
      <c r="B868" s="52"/>
      <c r="C868" s="52"/>
      <c r="E868" s="52"/>
      <c r="F868" s="52"/>
      <c r="G868" s="52"/>
      <c r="M868" s="52"/>
      <c r="N868" s="52"/>
      <c r="O868" s="52"/>
      <c r="Q868" s="52"/>
      <c r="R868" s="52"/>
      <c r="S868" s="52"/>
      <c r="T868" s="52"/>
      <c r="U868" s="52"/>
      <c r="V868" s="52"/>
      <c r="W868" s="52"/>
      <c r="X868" s="52"/>
      <c r="Y868" s="52"/>
    </row>
    <row r="869" spans="1:25" ht="13.5">
      <c r="A869" s="52"/>
      <c r="B869" s="52"/>
      <c r="C869" s="52"/>
      <c r="E869" s="52"/>
      <c r="F869" s="52"/>
      <c r="G869" s="52"/>
      <c r="M869" s="52"/>
      <c r="N869" s="52"/>
      <c r="O869" s="52"/>
      <c r="Q869" s="52"/>
      <c r="R869" s="52"/>
      <c r="S869" s="52"/>
      <c r="T869" s="52"/>
      <c r="U869" s="52"/>
      <c r="V869" s="52"/>
      <c r="W869" s="52"/>
      <c r="X869" s="52"/>
      <c r="Y869" s="52"/>
    </row>
    <row r="870" spans="1:25" ht="13.5">
      <c r="A870" s="52"/>
      <c r="B870" s="52"/>
      <c r="C870" s="52"/>
      <c r="E870" s="52"/>
      <c r="F870" s="52"/>
      <c r="G870" s="52"/>
      <c r="M870" s="52"/>
      <c r="N870" s="52"/>
      <c r="O870" s="52"/>
      <c r="Q870" s="52"/>
      <c r="R870" s="52"/>
      <c r="S870" s="52"/>
      <c r="T870" s="52"/>
      <c r="U870" s="52"/>
      <c r="V870" s="52"/>
      <c r="W870" s="52"/>
      <c r="X870" s="52"/>
      <c r="Y870" s="52"/>
    </row>
    <row r="871" spans="1:25" ht="13.5">
      <c r="A871" s="52"/>
      <c r="B871" s="52"/>
      <c r="C871" s="52"/>
      <c r="E871" s="52"/>
      <c r="F871" s="52"/>
      <c r="G871" s="52"/>
      <c r="M871" s="52"/>
      <c r="N871" s="52"/>
      <c r="O871" s="52"/>
      <c r="Q871" s="52"/>
      <c r="R871" s="52"/>
      <c r="S871" s="52"/>
      <c r="T871" s="52"/>
      <c r="U871" s="52"/>
      <c r="V871" s="52"/>
      <c r="W871" s="52"/>
      <c r="X871" s="52"/>
      <c r="Y871" s="52"/>
    </row>
    <row r="872" spans="1:25" ht="13.5">
      <c r="A872" s="52"/>
      <c r="B872" s="52"/>
      <c r="C872" s="52"/>
      <c r="E872" s="52"/>
      <c r="F872" s="52"/>
      <c r="G872" s="52"/>
      <c r="M872" s="52"/>
      <c r="N872" s="52"/>
      <c r="O872" s="52"/>
      <c r="Q872" s="52"/>
      <c r="R872" s="52"/>
      <c r="S872" s="52"/>
      <c r="T872" s="52"/>
      <c r="U872" s="52"/>
      <c r="V872" s="52"/>
      <c r="W872" s="52"/>
      <c r="X872" s="52"/>
      <c r="Y872" s="52"/>
    </row>
    <row r="873" spans="1:25" ht="13.5">
      <c r="A873" s="52"/>
      <c r="B873" s="52"/>
      <c r="C873" s="52"/>
      <c r="E873" s="52"/>
      <c r="F873" s="52"/>
      <c r="G873" s="52"/>
      <c r="M873" s="52"/>
      <c r="N873" s="52"/>
      <c r="O873" s="52"/>
      <c r="Q873" s="52"/>
      <c r="R873" s="52"/>
      <c r="S873" s="52"/>
      <c r="T873" s="52"/>
      <c r="U873" s="52"/>
      <c r="V873" s="52"/>
      <c r="W873" s="52"/>
      <c r="X873" s="52"/>
      <c r="Y873" s="52"/>
    </row>
    <row r="874" spans="1:25" ht="13.5">
      <c r="A874" s="52"/>
      <c r="B874" s="52"/>
      <c r="C874" s="52"/>
      <c r="E874" s="52"/>
      <c r="F874" s="52"/>
      <c r="G874" s="52"/>
      <c r="M874" s="52"/>
      <c r="N874" s="52"/>
      <c r="O874" s="52"/>
      <c r="Q874" s="52"/>
      <c r="R874" s="52"/>
      <c r="S874" s="52"/>
      <c r="T874" s="52"/>
      <c r="U874" s="52"/>
      <c r="V874" s="52"/>
      <c r="W874" s="52"/>
      <c r="X874" s="52"/>
      <c r="Y874" s="52"/>
    </row>
    <row r="875" spans="1:25" ht="13.5">
      <c r="A875" s="52"/>
      <c r="B875" s="52"/>
      <c r="C875" s="52"/>
      <c r="E875" s="52"/>
      <c r="F875" s="52"/>
      <c r="G875" s="52"/>
      <c r="M875" s="52"/>
      <c r="N875" s="52"/>
      <c r="O875" s="52"/>
      <c r="Q875" s="52"/>
      <c r="R875" s="52"/>
      <c r="S875" s="52"/>
      <c r="T875" s="52"/>
      <c r="U875" s="52"/>
      <c r="V875" s="52"/>
      <c r="W875" s="52"/>
      <c r="X875" s="52"/>
      <c r="Y875" s="52"/>
    </row>
    <row r="876" spans="1:25" ht="13.5">
      <c r="A876" s="52"/>
      <c r="B876" s="52"/>
      <c r="C876" s="52"/>
      <c r="E876" s="52"/>
      <c r="F876" s="52"/>
      <c r="G876" s="52"/>
      <c r="M876" s="52"/>
      <c r="N876" s="52"/>
      <c r="O876" s="52"/>
      <c r="Q876" s="52"/>
      <c r="R876" s="52"/>
      <c r="S876" s="52"/>
      <c r="T876" s="52"/>
      <c r="U876" s="52"/>
      <c r="V876" s="52"/>
      <c r="W876" s="52"/>
      <c r="X876" s="52"/>
      <c r="Y876" s="52"/>
    </row>
    <row r="877" spans="1:25" ht="13.5">
      <c r="A877" s="52"/>
      <c r="B877" s="52"/>
      <c r="C877" s="52"/>
      <c r="E877" s="52"/>
      <c r="F877" s="52"/>
      <c r="G877" s="52"/>
      <c r="M877" s="52"/>
      <c r="N877" s="52"/>
      <c r="O877" s="52"/>
      <c r="Q877" s="52"/>
      <c r="R877" s="52"/>
      <c r="S877" s="52"/>
      <c r="T877" s="52"/>
      <c r="U877" s="52"/>
      <c r="V877" s="52"/>
      <c r="W877" s="52"/>
      <c r="X877" s="52"/>
      <c r="Y877" s="52"/>
    </row>
    <row r="878" spans="1:25" ht="13.5">
      <c r="A878" s="52"/>
      <c r="B878" s="52"/>
      <c r="C878" s="52"/>
      <c r="E878" s="52"/>
      <c r="F878" s="52"/>
      <c r="G878" s="52"/>
      <c r="M878" s="52"/>
      <c r="N878" s="52"/>
      <c r="O878" s="52"/>
      <c r="Q878" s="52"/>
      <c r="R878" s="52"/>
      <c r="S878" s="52"/>
      <c r="T878" s="52"/>
      <c r="U878" s="52"/>
      <c r="V878" s="52"/>
      <c r="W878" s="52"/>
      <c r="X878" s="52"/>
      <c r="Y878" s="52"/>
    </row>
    <row r="879" spans="1:25" ht="13.5">
      <c r="A879" s="52"/>
      <c r="B879" s="52"/>
      <c r="C879" s="52"/>
      <c r="E879" s="52"/>
      <c r="F879" s="52"/>
      <c r="G879" s="52"/>
      <c r="M879" s="52"/>
      <c r="N879" s="52"/>
      <c r="O879" s="52"/>
      <c r="Q879" s="52"/>
      <c r="R879" s="52"/>
      <c r="S879" s="52"/>
      <c r="T879" s="52"/>
      <c r="U879" s="52"/>
      <c r="V879" s="52"/>
      <c r="W879" s="52"/>
      <c r="X879" s="52"/>
      <c r="Y879" s="52"/>
    </row>
    <row r="880" spans="1:25" ht="13.5">
      <c r="A880" s="52"/>
      <c r="B880" s="52"/>
      <c r="C880" s="52"/>
      <c r="E880" s="52"/>
      <c r="F880" s="52"/>
      <c r="G880" s="52"/>
      <c r="M880" s="52"/>
      <c r="N880" s="52"/>
      <c r="O880" s="52"/>
      <c r="Q880" s="52"/>
      <c r="R880" s="52"/>
      <c r="S880" s="52"/>
      <c r="T880" s="52"/>
      <c r="U880" s="52"/>
      <c r="V880" s="52"/>
      <c r="W880" s="52"/>
      <c r="X880" s="52"/>
      <c r="Y880" s="52"/>
    </row>
    <row r="881" spans="1:25" ht="13.5">
      <c r="A881" s="52"/>
      <c r="B881" s="52"/>
      <c r="C881" s="52"/>
      <c r="E881" s="52"/>
      <c r="F881" s="52"/>
      <c r="G881" s="52"/>
      <c r="M881" s="52"/>
      <c r="N881" s="52"/>
      <c r="O881" s="52"/>
      <c r="Q881" s="52"/>
      <c r="R881" s="52"/>
      <c r="S881" s="52"/>
      <c r="T881" s="52"/>
      <c r="U881" s="52"/>
      <c r="V881" s="52"/>
      <c r="W881" s="52"/>
      <c r="X881" s="52"/>
      <c r="Y881" s="52"/>
    </row>
    <row r="882" spans="1:25" ht="13.5">
      <c r="A882" s="52"/>
      <c r="B882" s="52"/>
      <c r="C882" s="52"/>
      <c r="E882" s="52"/>
      <c r="F882" s="52"/>
      <c r="G882" s="52"/>
      <c r="M882" s="52"/>
      <c r="N882" s="52"/>
      <c r="O882" s="52"/>
      <c r="Q882" s="52"/>
      <c r="R882" s="52"/>
      <c r="S882" s="52"/>
      <c r="T882" s="52"/>
      <c r="U882" s="52"/>
      <c r="V882" s="52"/>
      <c r="W882" s="52"/>
      <c r="X882" s="52"/>
      <c r="Y882" s="52"/>
    </row>
    <row r="883" spans="1:25" ht="13.5">
      <c r="A883" s="52"/>
      <c r="B883" s="52"/>
      <c r="C883" s="52"/>
      <c r="E883" s="52"/>
      <c r="F883" s="52"/>
      <c r="G883" s="52"/>
      <c r="M883" s="52"/>
      <c r="N883" s="52"/>
      <c r="O883" s="52"/>
      <c r="Q883" s="52"/>
      <c r="R883" s="52"/>
      <c r="S883" s="52"/>
      <c r="T883" s="52"/>
      <c r="U883" s="52"/>
      <c r="V883" s="52"/>
      <c r="W883" s="52"/>
      <c r="X883" s="52"/>
      <c r="Y883" s="52"/>
    </row>
    <row r="884" spans="1:25" ht="13.5">
      <c r="A884" s="52"/>
      <c r="B884" s="52"/>
      <c r="C884" s="52"/>
      <c r="E884" s="52"/>
      <c r="F884" s="52"/>
      <c r="G884" s="52"/>
      <c r="M884" s="52"/>
      <c r="N884" s="52"/>
      <c r="O884" s="52"/>
      <c r="Q884" s="52"/>
      <c r="R884" s="52"/>
      <c r="S884" s="52"/>
      <c r="T884" s="52"/>
      <c r="U884" s="52"/>
      <c r="V884" s="52"/>
      <c r="W884" s="52"/>
      <c r="X884" s="52"/>
      <c r="Y884" s="52"/>
    </row>
    <row r="885" spans="1:25" ht="13.5">
      <c r="A885" s="52"/>
      <c r="B885" s="52"/>
      <c r="C885" s="52"/>
      <c r="E885" s="52"/>
      <c r="F885" s="52"/>
      <c r="G885" s="52"/>
      <c r="M885" s="52"/>
      <c r="N885" s="52"/>
      <c r="O885" s="52"/>
      <c r="Q885" s="52"/>
      <c r="R885" s="52"/>
      <c r="S885" s="52"/>
      <c r="T885" s="52"/>
      <c r="U885" s="52"/>
      <c r="V885" s="52"/>
      <c r="W885" s="52"/>
      <c r="X885" s="52"/>
      <c r="Y885" s="52"/>
    </row>
    <row r="886" spans="1:25" ht="13.5">
      <c r="A886" s="52"/>
      <c r="B886" s="52"/>
      <c r="C886" s="52"/>
      <c r="E886" s="52"/>
      <c r="F886" s="52"/>
      <c r="G886" s="52"/>
      <c r="M886" s="52"/>
      <c r="N886" s="52"/>
      <c r="O886" s="52"/>
      <c r="Q886" s="52"/>
      <c r="R886" s="52"/>
      <c r="S886" s="52"/>
      <c r="T886" s="52"/>
      <c r="U886" s="52"/>
      <c r="V886" s="52"/>
      <c r="W886" s="52"/>
      <c r="X886" s="52"/>
      <c r="Y886" s="52"/>
    </row>
    <row r="887" spans="1:25" ht="13.5">
      <c r="A887" s="52"/>
      <c r="B887" s="52"/>
      <c r="C887" s="52"/>
      <c r="E887" s="52"/>
      <c r="F887" s="52"/>
      <c r="G887" s="52"/>
      <c r="M887" s="52"/>
      <c r="N887" s="52"/>
      <c r="O887" s="52"/>
      <c r="Q887" s="52"/>
      <c r="R887" s="52"/>
      <c r="S887" s="52"/>
      <c r="T887" s="52"/>
      <c r="U887" s="52"/>
      <c r="V887" s="52"/>
      <c r="W887" s="52"/>
      <c r="X887" s="52"/>
      <c r="Y887" s="52"/>
    </row>
    <row r="888" spans="1:25" ht="13.5">
      <c r="A888" s="52"/>
      <c r="B888" s="52"/>
      <c r="C888" s="52"/>
      <c r="E888" s="52"/>
      <c r="F888" s="52"/>
      <c r="G888" s="52"/>
      <c r="M888" s="52"/>
      <c r="N888" s="52"/>
      <c r="O888" s="52"/>
      <c r="Q888" s="52"/>
      <c r="R888" s="52"/>
      <c r="S888" s="52"/>
      <c r="T888" s="52"/>
      <c r="U888" s="52"/>
      <c r="V888" s="52"/>
      <c r="W888" s="52"/>
      <c r="X888" s="52"/>
      <c r="Y888" s="52"/>
    </row>
    <row r="889" spans="1:25" ht="13.5">
      <c r="A889" s="52"/>
      <c r="B889" s="52"/>
      <c r="C889" s="52"/>
      <c r="E889" s="52"/>
      <c r="F889" s="52"/>
      <c r="G889" s="52"/>
      <c r="M889" s="52"/>
      <c r="N889" s="52"/>
      <c r="O889" s="52"/>
      <c r="Q889" s="52"/>
      <c r="R889" s="52"/>
      <c r="S889" s="52"/>
      <c r="T889" s="52"/>
      <c r="U889" s="52"/>
      <c r="V889" s="52"/>
      <c r="W889" s="52"/>
      <c r="X889" s="52"/>
      <c r="Y889" s="52"/>
    </row>
    <row r="890" spans="1:25" ht="13.5">
      <c r="A890" s="52"/>
      <c r="B890" s="52"/>
      <c r="C890" s="52"/>
      <c r="E890" s="52"/>
      <c r="F890" s="52"/>
      <c r="G890" s="52"/>
      <c r="M890" s="52"/>
      <c r="N890" s="52"/>
      <c r="O890" s="52"/>
      <c r="Q890" s="52"/>
      <c r="R890" s="52"/>
      <c r="S890" s="52"/>
      <c r="T890" s="52"/>
      <c r="U890" s="52"/>
      <c r="V890" s="52"/>
      <c r="W890" s="52"/>
      <c r="X890" s="52"/>
      <c r="Y890" s="52"/>
    </row>
    <row r="891" spans="1:25" ht="13.5">
      <c r="A891" s="52"/>
      <c r="B891" s="52"/>
      <c r="C891" s="52"/>
      <c r="E891" s="52"/>
      <c r="F891" s="52"/>
      <c r="G891" s="52"/>
      <c r="M891" s="52"/>
      <c r="N891" s="52"/>
      <c r="O891" s="52"/>
      <c r="Q891" s="52"/>
      <c r="R891" s="52"/>
      <c r="S891" s="52"/>
      <c r="T891" s="52"/>
      <c r="U891" s="52"/>
      <c r="V891" s="52"/>
      <c r="W891" s="52"/>
      <c r="X891" s="52"/>
      <c r="Y891" s="52"/>
    </row>
    <row r="892" spans="1:25" ht="13.5">
      <c r="A892" s="52"/>
      <c r="B892" s="52"/>
      <c r="C892" s="52"/>
      <c r="E892" s="52"/>
      <c r="F892" s="52"/>
      <c r="G892" s="52"/>
      <c r="M892" s="52"/>
      <c r="N892" s="52"/>
      <c r="O892" s="52"/>
      <c r="Q892" s="52"/>
      <c r="R892" s="52"/>
      <c r="S892" s="52"/>
      <c r="T892" s="52"/>
      <c r="U892" s="52"/>
      <c r="V892" s="52"/>
      <c r="W892" s="52"/>
      <c r="X892" s="52"/>
      <c r="Y892" s="52"/>
    </row>
    <row r="893" spans="1:25" ht="13.5">
      <c r="A893" s="52"/>
      <c r="B893" s="52"/>
      <c r="C893" s="52"/>
      <c r="E893" s="52"/>
      <c r="F893" s="52"/>
      <c r="G893" s="52"/>
      <c r="M893" s="52"/>
      <c r="N893" s="52"/>
      <c r="O893" s="52"/>
      <c r="Q893" s="52"/>
      <c r="R893" s="52"/>
      <c r="S893" s="52"/>
      <c r="T893" s="52"/>
      <c r="U893" s="52"/>
      <c r="V893" s="52"/>
      <c r="W893" s="52"/>
      <c r="X893" s="52"/>
      <c r="Y893" s="52"/>
    </row>
    <row r="894" spans="1:25" ht="13.5">
      <c r="A894" s="52"/>
      <c r="B894" s="52"/>
      <c r="C894" s="52"/>
      <c r="E894" s="52"/>
      <c r="F894" s="52"/>
      <c r="G894" s="52"/>
      <c r="M894" s="52"/>
      <c r="N894" s="52"/>
      <c r="O894" s="52"/>
      <c r="Q894" s="52"/>
      <c r="R894" s="52"/>
      <c r="S894" s="52"/>
      <c r="T894" s="52"/>
      <c r="U894" s="52"/>
      <c r="V894" s="52"/>
      <c r="W894" s="52"/>
      <c r="X894" s="52"/>
      <c r="Y894" s="52"/>
    </row>
    <row r="895" spans="1:25" ht="13.5">
      <c r="A895" s="52"/>
      <c r="B895" s="52"/>
      <c r="C895" s="52"/>
      <c r="E895" s="52"/>
      <c r="F895" s="52"/>
      <c r="G895" s="52"/>
      <c r="M895" s="52"/>
      <c r="N895" s="52"/>
      <c r="O895" s="52"/>
      <c r="Q895" s="52"/>
      <c r="R895" s="52"/>
      <c r="S895" s="52"/>
      <c r="T895" s="52"/>
      <c r="U895" s="52"/>
      <c r="V895" s="52"/>
      <c r="W895" s="52"/>
      <c r="X895" s="52"/>
      <c r="Y895" s="52"/>
    </row>
    <row r="896" spans="1:25" ht="13.5">
      <c r="A896" s="52"/>
      <c r="B896" s="52"/>
      <c r="C896" s="52"/>
      <c r="E896" s="52"/>
      <c r="F896" s="52"/>
      <c r="G896" s="52"/>
      <c r="M896" s="52"/>
      <c r="N896" s="52"/>
      <c r="O896" s="52"/>
      <c r="Q896" s="52"/>
      <c r="R896" s="52"/>
      <c r="S896" s="52"/>
      <c r="T896" s="52"/>
      <c r="U896" s="52"/>
      <c r="V896" s="52"/>
      <c r="W896" s="52"/>
      <c r="X896" s="52"/>
      <c r="Y896" s="52"/>
    </row>
    <row r="897" spans="1:25" ht="13.5">
      <c r="A897" s="52"/>
      <c r="B897" s="52"/>
      <c r="C897" s="52"/>
      <c r="E897" s="52"/>
      <c r="F897" s="52"/>
      <c r="G897" s="52"/>
      <c r="M897" s="52"/>
      <c r="N897" s="52"/>
      <c r="O897" s="52"/>
      <c r="Q897" s="52"/>
      <c r="R897" s="52"/>
      <c r="S897" s="52"/>
      <c r="T897" s="52"/>
      <c r="U897" s="52"/>
      <c r="V897" s="52"/>
      <c r="W897" s="52"/>
      <c r="X897" s="52"/>
      <c r="Y897" s="52"/>
    </row>
    <row r="898" spans="1:25" ht="13.5">
      <c r="A898" s="52"/>
      <c r="B898" s="52"/>
      <c r="C898" s="52"/>
      <c r="E898" s="52"/>
      <c r="F898" s="52"/>
      <c r="G898" s="52"/>
      <c r="M898" s="52"/>
      <c r="N898" s="52"/>
      <c r="O898" s="52"/>
      <c r="Q898" s="52"/>
      <c r="R898" s="52"/>
      <c r="S898" s="52"/>
      <c r="T898" s="52"/>
      <c r="U898" s="52"/>
      <c r="V898" s="52"/>
      <c r="W898" s="52"/>
      <c r="X898" s="52"/>
      <c r="Y898" s="52"/>
    </row>
    <row r="899" spans="1:25" ht="13.5">
      <c r="A899" s="52"/>
      <c r="B899" s="52"/>
      <c r="C899" s="52"/>
      <c r="E899" s="52"/>
      <c r="F899" s="52"/>
      <c r="G899" s="52"/>
      <c r="M899" s="52"/>
      <c r="N899" s="52"/>
      <c r="O899" s="52"/>
      <c r="Q899" s="52"/>
      <c r="R899" s="52"/>
      <c r="S899" s="52"/>
      <c r="T899" s="52"/>
      <c r="U899" s="52"/>
      <c r="V899" s="52"/>
      <c r="W899" s="52"/>
      <c r="X899" s="52"/>
      <c r="Y899" s="52"/>
    </row>
    <row r="900" spans="1:25" ht="13.5">
      <c r="A900" s="52"/>
      <c r="B900" s="52"/>
      <c r="C900" s="52"/>
      <c r="E900" s="52"/>
      <c r="F900" s="52"/>
      <c r="G900" s="52"/>
      <c r="M900" s="52"/>
      <c r="N900" s="52"/>
      <c r="O900" s="52"/>
      <c r="Q900" s="52"/>
      <c r="R900" s="52"/>
      <c r="S900" s="52"/>
      <c r="T900" s="52"/>
      <c r="U900" s="52"/>
      <c r="V900" s="52"/>
      <c r="W900" s="52"/>
      <c r="X900" s="52"/>
      <c r="Y900" s="52"/>
    </row>
    <row r="901" spans="1:25" ht="13.5">
      <c r="A901" s="52"/>
      <c r="B901" s="52"/>
      <c r="C901" s="52"/>
      <c r="E901" s="52"/>
      <c r="F901" s="52"/>
      <c r="G901" s="52"/>
      <c r="M901" s="52"/>
      <c r="N901" s="52"/>
      <c r="O901" s="52"/>
      <c r="Q901" s="52"/>
      <c r="R901" s="52"/>
      <c r="S901" s="52"/>
      <c r="T901" s="52"/>
      <c r="U901" s="52"/>
      <c r="V901" s="52"/>
      <c r="W901" s="52"/>
      <c r="X901" s="52"/>
      <c r="Y901" s="52"/>
    </row>
    <row r="902" spans="1:25" ht="13.5">
      <c r="A902" s="52"/>
      <c r="B902" s="52"/>
      <c r="C902" s="52"/>
      <c r="E902" s="52"/>
      <c r="F902" s="52"/>
      <c r="G902" s="52"/>
      <c r="M902" s="52"/>
      <c r="N902" s="52"/>
      <c r="O902" s="52"/>
      <c r="Q902" s="52"/>
      <c r="R902" s="52"/>
      <c r="S902" s="52"/>
      <c r="T902" s="52"/>
      <c r="U902" s="52"/>
      <c r="V902" s="52"/>
      <c r="W902" s="52"/>
      <c r="X902" s="52"/>
      <c r="Y902" s="52"/>
    </row>
    <row r="903" spans="1:25" ht="13.5">
      <c r="A903" s="52"/>
      <c r="B903" s="52"/>
      <c r="C903" s="52"/>
      <c r="E903" s="52"/>
      <c r="F903" s="52"/>
      <c r="G903" s="52"/>
      <c r="M903" s="52"/>
      <c r="N903" s="52"/>
      <c r="O903" s="52"/>
      <c r="Q903" s="52"/>
      <c r="R903" s="52"/>
      <c r="S903" s="52"/>
      <c r="T903" s="52"/>
      <c r="U903" s="52"/>
      <c r="V903" s="52"/>
      <c r="W903" s="52"/>
      <c r="X903" s="52"/>
      <c r="Y903" s="52"/>
    </row>
    <row r="904" spans="1:25" ht="13.5">
      <c r="A904" s="52"/>
      <c r="B904" s="52"/>
      <c r="C904" s="52"/>
      <c r="E904" s="52"/>
      <c r="F904" s="52"/>
      <c r="G904" s="52"/>
      <c r="M904" s="52"/>
      <c r="N904" s="52"/>
      <c r="O904" s="52"/>
      <c r="Q904" s="52"/>
      <c r="R904" s="52"/>
      <c r="S904" s="52"/>
      <c r="T904" s="52"/>
      <c r="U904" s="52"/>
      <c r="V904" s="52"/>
      <c r="W904" s="52"/>
      <c r="X904" s="52"/>
      <c r="Y904" s="52"/>
    </row>
    <row r="905" spans="1:25" ht="13.5">
      <c r="A905" s="52"/>
      <c r="B905" s="52"/>
      <c r="C905" s="52"/>
      <c r="E905" s="52"/>
      <c r="F905" s="52"/>
      <c r="G905" s="52"/>
      <c r="M905" s="52"/>
      <c r="N905" s="52"/>
      <c r="O905" s="52"/>
      <c r="Q905" s="52"/>
      <c r="R905" s="52"/>
      <c r="S905" s="52"/>
      <c r="T905" s="52"/>
      <c r="U905" s="52"/>
      <c r="V905" s="52"/>
      <c r="W905" s="52"/>
      <c r="X905" s="52"/>
      <c r="Y905" s="52"/>
    </row>
    <row r="906" spans="1:25" ht="13.5">
      <c r="A906" s="52"/>
      <c r="B906" s="52"/>
      <c r="C906" s="52"/>
      <c r="E906" s="52"/>
      <c r="F906" s="52"/>
      <c r="G906" s="52"/>
      <c r="M906" s="52"/>
      <c r="N906" s="52"/>
      <c r="O906" s="52"/>
      <c r="Q906" s="52"/>
      <c r="R906" s="52"/>
      <c r="S906" s="52"/>
      <c r="T906" s="52"/>
      <c r="U906" s="52"/>
      <c r="V906" s="52"/>
      <c r="W906" s="52"/>
      <c r="X906" s="52"/>
      <c r="Y906" s="52"/>
    </row>
    <row r="907" spans="1:25" ht="13.5">
      <c r="A907" s="52"/>
      <c r="B907" s="52"/>
      <c r="C907" s="52"/>
      <c r="E907" s="52"/>
      <c r="F907" s="52"/>
      <c r="G907" s="52"/>
      <c r="M907" s="52"/>
      <c r="N907" s="52"/>
      <c r="O907" s="52"/>
      <c r="Q907" s="52"/>
      <c r="R907" s="52"/>
      <c r="S907" s="52"/>
      <c r="T907" s="52"/>
      <c r="U907" s="52"/>
      <c r="V907" s="52"/>
      <c r="W907" s="52"/>
      <c r="X907" s="52"/>
      <c r="Y907" s="52"/>
    </row>
    <row r="908" spans="1:25" ht="13.5">
      <c r="A908" s="52"/>
      <c r="B908" s="52"/>
      <c r="C908" s="52"/>
      <c r="E908" s="52"/>
      <c r="F908" s="52"/>
      <c r="G908" s="52"/>
      <c r="M908" s="52"/>
      <c r="N908" s="52"/>
      <c r="O908" s="52"/>
      <c r="Q908" s="52"/>
      <c r="R908" s="52"/>
      <c r="S908" s="52"/>
      <c r="T908" s="52"/>
      <c r="U908" s="52"/>
      <c r="V908" s="52"/>
      <c r="W908" s="52"/>
      <c r="X908" s="52"/>
      <c r="Y908" s="52"/>
    </row>
    <row r="909" spans="1:25" ht="13.5">
      <c r="A909" s="52"/>
      <c r="B909" s="52"/>
      <c r="C909" s="52"/>
      <c r="E909" s="52"/>
      <c r="F909" s="52"/>
      <c r="G909" s="52"/>
      <c r="M909" s="52"/>
      <c r="N909" s="52"/>
      <c r="O909" s="52"/>
      <c r="Q909" s="52"/>
      <c r="R909" s="52"/>
      <c r="S909" s="52"/>
      <c r="T909" s="52"/>
      <c r="U909" s="52"/>
      <c r="V909" s="52"/>
      <c r="W909" s="52"/>
      <c r="X909" s="52"/>
      <c r="Y909" s="52"/>
    </row>
    <row r="910" spans="1:25" ht="13.5">
      <c r="A910" s="52"/>
      <c r="B910" s="52"/>
      <c r="C910" s="52"/>
      <c r="E910" s="52"/>
      <c r="F910" s="52"/>
      <c r="G910" s="52"/>
      <c r="M910" s="52"/>
      <c r="N910" s="52"/>
      <c r="O910" s="52"/>
      <c r="Q910" s="52"/>
      <c r="R910" s="52"/>
      <c r="S910" s="52"/>
      <c r="T910" s="52"/>
      <c r="U910" s="52"/>
      <c r="V910" s="52"/>
      <c r="W910" s="52"/>
      <c r="X910" s="52"/>
      <c r="Y910" s="52"/>
    </row>
    <row r="911" spans="1:25" ht="13.5">
      <c r="A911" s="52"/>
      <c r="B911" s="52"/>
      <c r="C911" s="52"/>
      <c r="E911" s="52"/>
      <c r="F911" s="52"/>
      <c r="G911" s="52"/>
      <c r="M911" s="52"/>
      <c r="N911" s="52"/>
      <c r="O911" s="52"/>
      <c r="Q911" s="52"/>
      <c r="R911" s="52"/>
      <c r="S911" s="52"/>
      <c r="T911" s="52"/>
      <c r="U911" s="52"/>
      <c r="V911" s="52"/>
      <c r="W911" s="52"/>
      <c r="X911" s="52"/>
      <c r="Y911" s="52"/>
    </row>
    <row r="912" spans="1:25" ht="13.5">
      <c r="A912" s="52"/>
      <c r="B912" s="52"/>
      <c r="C912" s="52"/>
      <c r="E912" s="52"/>
      <c r="F912" s="52"/>
      <c r="G912" s="52"/>
      <c r="M912" s="52"/>
      <c r="N912" s="52"/>
      <c r="O912" s="52"/>
      <c r="Q912" s="52"/>
      <c r="R912" s="52"/>
      <c r="S912" s="52"/>
      <c r="T912" s="52"/>
      <c r="U912" s="52"/>
      <c r="V912" s="52"/>
      <c r="W912" s="52"/>
      <c r="X912" s="52"/>
      <c r="Y912" s="52"/>
    </row>
    <row r="913" spans="1:25" ht="13.5">
      <c r="A913" s="52"/>
      <c r="B913" s="52"/>
      <c r="C913" s="52"/>
      <c r="E913" s="52"/>
      <c r="F913" s="52"/>
      <c r="G913" s="52"/>
      <c r="M913" s="52"/>
      <c r="N913" s="52"/>
      <c r="O913" s="52"/>
      <c r="Q913" s="52"/>
      <c r="R913" s="52"/>
      <c r="S913" s="52"/>
      <c r="T913" s="52"/>
      <c r="U913" s="52"/>
      <c r="V913" s="52"/>
      <c r="W913" s="52"/>
      <c r="X913" s="52"/>
      <c r="Y913" s="52"/>
    </row>
    <row r="914" spans="1:25" ht="13.5">
      <c r="A914" s="52"/>
      <c r="B914" s="52"/>
      <c r="C914" s="52"/>
      <c r="E914" s="52"/>
      <c r="F914" s="52"/>
      <c r="G914" s="52"/>
      <c r="M914" s="52"/>
      <c r="N914" s="52"/>
      <c r="O914" s="52"/>
      <c r="Q914" s="52"/>
      <c r="R914" s="52"/>
      <c r="S914" s="52"/>
      <c r="T914" s="52"/>
      <c r="U914" s="52"/>
      <c r="V914" s="52"/>
      <c r="W914" s="52"/>
      <c r="X914" s="52"/>
      <c r="Y914" s="52"/>
    </row>
    <row r="915" spans="1:25" ht="13.5">
      <c r="A915" s="52"/>
      <c r="B915" s="52"/>
      <c r="C915" s="52"/>
      <c r="E915" s="52"/>
      <c r="F915" s="52"/>
      <c r="G915" s="52"/>
      <c r="M915" s="52"/>
      <c r="N915" s="52"/>
      <c r="O915" s="52"/>
      <c r="Q915" s="52"/>
      <c r="R915" s="52"/>
      <c r="S915" s="52"/>
      <c r="T915" s="52"/>
      <c r="U915" s="52"/>
      <c r="V915" s="52"/>
      <c r="W915" s="52"/>
      <c r="X915" s="52"/>
      <c r="Y915" s="52"/>
    </row>
    <row r="916" spans="1:25" ht="13.5">
      <c r="A916" s="52"/>
      <c r="B916" s="52"/>
      <c r="C916" s="52"/>
      <c r="E916" s="52"/>
      <c r="F916" s="52"/>
      <c r="G916" s="52"/>
      <c r="M916" s="52"/>
      <c r="N916" s="52"/>
      <c r="O916" s="52"/>
      <c r="Q916" s="52"/>
      <c r="R916" s="52"/>
      <c r="S916" s="52"/>
      <c r="T916" s="52"/>
      <c r="U916" s="52"/>
      <c r="V916" s="52"/>
      <c r="W916" s="52"/>
      <c r="X916" s="52"/>
      <c r="Y916" s="52"/>
    </row>
    <row r="917" spans="1:25" ht="13.5">
      <c r="A917" s="52"/>
      <c r="B917" s="52"/>
      <c r="C917" s="52"/>
      <c r="E917" s="52"/>
      <c r="F917" s="52"/>
      <c r="G917" s="52"/>
      <c r="M917" s="52"/>
      <c r="N917" s="52"/>
      <c r="O917" s="52"/>
      <c r="Q917" s="52"/>
      <c r="R917" s="52"/>
      <c r="S917" s="52"/>
      <c r="T917" s="52"/>
      <c r="U917" s="52"/>
      <c r="V917" s="52"/>
      <c r="W917" s="52"/>
      <c r="X917" s="52"/>
      <c r="Y917" s="52"/>
    </row>
    <row r="918" spans="1:25" ht="13.5">
      <c r="A918" s="52"/>
      <c r="B918" s="52"/>
      <c r="C918" s="52"/>
      <c r="E918" s="52"/>
      <c r="F918" s="52"/>
      <c r="G918" s="52"/>
      <c r="M918" s="52"/>
      <c r="N918" s="52"/>
      <c r="O918" s="52"/>
      <c r="Q918" s="52"/>
      <c r="R918" s="52"/>
      <c r="S918" s="52"/>
      <c r="T918" s="52"/>
      <c r="U918" s="52"/>
      <c r="V918" s="52"/>
      <c r="W918" s="52"/>
      <c r="X918" s="52"/>
      <c r="Y918" s="52"/>
    </row>
    <row r="919" spans="1:25" ht="13.5">
      <c r="A919" s="52"/>
      <c r="B919" s="52"/>
      <c r="C919" s="52"/>
      <c r="E919" s="52"/>
      <c r="F919" s="52"/>
      <c r="G919" s="52"/>
      <c r="M919" s="52"/>
      <c r="N919" s="52"/>
      <c r="O919" s="52"/>
      <c r="Q919" s="52"/>
      <c r="R919" s="52"/>
      <c r="S919" s="52"/>
      <c r="T919" s="52"/>
      <c r="U919" s="52"/>
      <c r="V919" s="52"/>
      <c r="W919" s="52"/>
      <c r="X919" s="52"/>
      <c r="Y919" s="52"/>
    </row>
    <row r="920" spans="1:25" ht="13.5">
      <c r="A920" s="52"/>
      <c r="B920" s="52"/>
      <c r="C920" s="52"/>
      <c r="E920" s="52"/>
      <c r="F920" s="52"/>
      <c r="G920" s="52"/>
      <c r="M920" s="52"/>
      <c r="N920" s="52"/>
      <c r="O920" s="52"/>
      <c r="Q920" s="52"/>
      <c r="R920" s="52"/>
      <c r="S920" s="52"/>
      <c r="T920" s="52"/>
      <c r="U920" s="52"/>
      <c r="V920" s="52"/>
      <c r="W920" s="52"/>
      <c r="X920" s="52"/>
      <c r="Y920" s="52"/>
    </row>
    <row r="921" spans="1:25" ht="13.5">
      <c r="A921" s="52"/>
      <c r="B921" s="52"/>
      <c r="C921" s="52"/>
      <c r="E921" s="52"/>
      <c r="F921" s="52"/>
      <c r="G921" s="52"/>
      <c r="M921" s="52"/>
      <c r="N921" s="52"/>
      <c r="O921" s="52"/>
      <c r="Q921" s="52"/>
      <c r="R921" s="52"/>
      <c r="S921" s="52"/>
      <c r="T921" s="52"/>
      <c r="U921" s="52"/>
      <c r="V921" s="52"/>
      <c r="W921" s="52"/>
      <c r="X921" s="52"/>
      <c r="Y921" s="52"/>
    </row>
    <row r="922" spans="1:25" ht="13.5">
      <c r="A922" s="52"/>
      <c r="B922" s="52"/>
      <c r="C922" s="52"/>
      <c r="E922" s="52"/>
      <c r="F922" s="52"/>
      <c r="G922" s="52"/>
      <c r="M922" s="52"/>
      <c r="N922" s="52"/>
      <c r="O922" s="52"/>
      <c r="Q922" s="52"/>
      <c r="R922" s="52"/>
      <c r="S922" s="52"/>
      <c r="T922" s="52"/>
      <c r="U922" s="52"/>
      <c r="V922" s="52"/>
      <c r="W922" s="52"/>
      <c r="X922" s="52"/>
      <c r="Y922" s="52"/>
    </row>
    <row r="923" spans="1:25" ht="13.5">
      <c r="A923" s="52"/>
      <c r="B923" s="52"/>
      <c r="C923" s="52"/>
      <c r="E923" s="52"/>
      <c r="F923" s="52"/>
      <c r="G923" s="52"/>
      <c r="M923" s="52"/>
      <c r="N923" s="52"/>
      <c r="O923" s="52"/>
      <c r="Q923" s="52"/>
      <c r="R923" s="52"/>
      <c r="S923" s="52"/>
      <c r="T923" s="52"/>
      <c r="U923" s="52"/>
      <c r="V923" s="52"/>
      <c r="W923" s="52"/>
      <c r="X923" s="52"/>
      <c r="Y923" s="52"/>
    </row>
    <row r="924" spans="1:25" ht="13.5">
      <c r="A924" s="52"/>
      <c r="B924" s="52"/>
      <c r="C924" s="52"/>
      <c r="E924" s="52"/>
      <c r="F924" s="52"/>
      <c r="G924" s="52"/>
      <c r="M924" s="52"/>
      <c r="N924" s="52"/>
      <c r="O924" s="52"/>
      <c r="Q924" s="52"/>
      <c r="R924" s="52"/>
      <c r="S924" s="52"/>
      <c r="T924" s="52"/>
      <c r="U924" s="52"/>
      <c r="V924" s="52"/>
      <c r="W924" s="52"/>
      <c r="X924" s="52"/>
      <c r="Y924" s="52"/>
    </row>
    <row r="925" spans="1:25" ht="13.5">
      <c r="A925" s="52"/>
      <c r="B925" s="52"/>
      <c r="C925" s="52"/>
      <c r="E925" s="52"/>
      <c r="F925" s="52"/>
      <c r="G925" s="52"/>
      <c r="M925" s="52"/>
      <c r="N925" s="52"/>
      <c r="O925" s="52"/>
      <c r="Q925" s="52"/>
      <c r="R925" s="52"/>
      <c r="S925" s="52"/>
      <c r="T925" s="52"/>
      <c r="U925" s="52"/>
      <c r="V925" s="52"/>
      <c r="W925" s="52"/>
      <c r="X925" s="52"/>
      <c r="Y925" s="52"/>
    </row>
    <row r="926" spans="1:25" ht="13.5">
      <c r="A926" s="52"/>
      <c r="B926" s="52"/>
      <c r="C926" s="52"/>
      <c r="E926" s="52"/>
      <c r="F926" s="52"/>
      <c r="G926" s="52"/>
      <c r="M926" s="52"/>
      <c r="N926" s="52"/>
      <c r="O926" s="52"/>
      <c r="Q926" s="52"/>
      <c r="R926" s="52"/>
      <c r="S926" s="52"/>
      <c r="T926" s="52"/>
      <c r="U926" s="52"/>
      <c r="V926" s="52"/>
      <c r="W926" s="52"/>
      <c r="X926" s="52"/>
      <c r="Y926" s="52"/>
    </row>
    <row r="927" spans="1:25" ht="13.5">
      <c r="A927" s="52"/>
      <c r="B927" s="52"/>
      <c r="C927" s="52"/>
      <c r="E927" s="52"/>
      <c r="F927" s="52"/>
      <c r="G927" s="52"/>
      <c r="M927" s="52"/>
      <c r="N927" s="52"/>
      <c r="O927" s="52"/>
      <c r="Q927" s="52"/>
      <c r="R927" s="52"/>
      <c r="S927" s="52"/>
      <c r="T927" s="52"/>
      <c r="U927" s="52"/>
      <c r="V927" s="52"/>
      <c r="W927" s="52"/>
      <c r="X927" s="52"/>
      <c r="Y927" s="52"/>
    </row>
    <row r="928" spans="1:25" ht="13.5">
      <c r="A928" s="52"/>
      <c r="B928" s="52"/>
      <c r="C928" s="52"/>
      <c r="E928" s="52"/>
      <c r="F928" s="52"/>
      <c r="G928" s="52"/>
      <c r="M928" s="52"/>
      <c r="N928" s="52"/>
      <c r="O928" s="52"/>
      <c r="Q928" s="52"/>
      <c r="R928" s="52"/>
      <c r="S928" s="52"/>
      <c r="T928" s="52"/>
      <c r="U928" s="52"/>
      <c r="V928" s="52"/>
      <c r="W928" s="52"/>
      <c r="X928" s="52"/>
      <c r="Y928" s="52"/>
    </row>
    <row r="929" spans="1:25" ht="13.5">
      <c r="A929" s="52"/>
      <c r="B929" s="52"/>
      <c r="C929" s="52"/>
      <c r="E929" s="52"/>
      <c r="F929" s="52"/>
      <c r="G929" s="52"/>
      <c r="M929" s="52"/>
      <c r="N929" s="52"/>
      <c r="O929" s="52"/>
      <c r="Q929" s="52"/>
      <c r="R929" s="52"/>
      <c r="S929" s="52"/>
      <c r="T929" s="52"/>
      <c r="U929" s="52"/>
      <c r="V929" s="52"/>
      <c r="W929" s="52"/>
      <c r="X929" s="52"/>
      <c r="Y929" s="52"/>
    </row>
    <row r="930" spans="1:25" ht="13.5">
      <c r="A930" s="52"/>
      <c r="B930" s="52"/>
      <c r="C930" s="52"/>
      <c r="E930" s="52"/>
      <c r="F930" s="52"/>
      <c r="G930" s="52"/>
      <c r="M930" s="52"/>
      <c r="N930" s="52"/>
      <c r="O930" s="52"/>
      <c r="Q930" s="52"/>
      <c r="R930" s="52"/>
      <c r="S930" s="52"/>
      <c r="T930" s="52"/>
      <c r="U930" s="52"/>
      <c r="V930" s="52"/>
      <c r="W930" s="52"/>
      <c r="X930" s="52"/>
      <c r="Y930" s="52"/>
    </row>
    <row r="931" spans="1:25" ht="13.5">
      <c r="A931" s="52"/>
      <c r="B931" s="52"/>
      <c r="C931" s="52"/>
      <c r="E931" s="52"/>
      <c r="F931" s="52"/>
      <c r="G931" s="52"/>
      <c r="M931" s="52"/>
      <c r="N931" s="52"/>
      <c r="O931" s="52"/>
      <c r="Q931" s="52"/>
      <c r="R931" s="52"/>
      <c r="S931" s="52"/>
      <c r="T931" s="52"/>
      <c r="U931" s="52"/>
      <c r="V931" s="52"/>
      <c r="W931" s="52"/>
      <c r="X931" s="52"/>
      <c r="Y931" s="52"/>
    </row>
    <row r="932" spans="1:25" ht="13.5">
      <c r="A932" s="52"/>
      <c r="B932" s="52"/>
      <c r="C932" s="52"/>
      <c r="E932" s="52"/>
      <c r="F932" s="52"/>
      <c r="G932" s="52"/>
      <c r="M932" s="52"/>
      <c r="N932" s="52"/>
      <c r="O932" s="52"/>
      <c r="Q932" s="52"/>
      <c r="R932" s="52"/>
      <c r="S932" s="52"/>
      <c r="T932" s="52"/>
      <c r="U932" s="52"/>
      <c r="V932" s="52"/>
      <c r="W932" s="52"/>
      <c r="X932" s="52"/>
      <c r="Y932" s="52"/>
    </row>
    <row r="933" spans="1:25" ht="13.5">
      <c r="A933" s="52"/>
      <c r="B933" s="52"/>
      <c r="C933" s="52"/>
      <c r="E933" s="52"/>
      <c r="F933" s="52"/>
      <c r="G933" s="52"/>
      <c r="M933" s="52"/>
      <c r="N933" s="52"/>
      <c r="O933" s="52"/>
      <c r="Q933" s="52"/>
      <c r="R933" s="52"/>
      <c r="S933" s="52"/>
      <c r="T933" s="52"/>
      <c r="U933" s="52"/>
      <c r="V933" s="52"/>
      <c r="W933" s="52"/>
      <c r="X933" s="52"/>
      <c r="Y933" s="52"/>
    </row>
    <row r="934" spans="1:25" ht="13.5">
      <c r="A934" s="52"/>
      <c r="B934" s="52"/>
      <c r="C934" s="52"/>
      <c r="E934" s="52"/>
      <c r="F934" s="52"/>
      <c r="G934" s="52"/>
      <c r="M934" s="52"/>
      <c r="N934" s="52"/>
      <c r="O934" s="52"/>
      <c r="Q934" s="52"/>
      <c r="R934" s="52"/>
      <c r="S934" s="52"/>
      <c r="T934" s="52"/>
      <c r="U934" s="52"/>
      <c r="V934" s="52"/>
      <c r="W934" s="52"/>
      <c r="X934" s="52"/>
      <c r="Y934" s="52"/>
    </row>
    <row r="935" spans="1:25" ht="13.5">
      <c r="A935" s="52"/>
      <c r="B935" s="52"/>
      <c r="C935" s="52"/>
      <c r="E935" s="52"/>
      <c r="F935" s="52"/>
      <c r="G935" s="52"/>
      <c r="M935" s="52"/>
      <c r="N935" s="52"/>
      <c r="O935" s="52"/>
      <c r="Q935" s="52"/>
      <c r="R935" s="52"/>
      <c r="S935" s="52"/>
      <c r="T935" s="52"/>
      <c r="U935" s="52"/>
      <c r="V935" s="52"/>
      <c r="W935" s="52"/>
      <c r="X935" s="52"/>
      <c r="Y935" s="52"/>
    </row>
    <row r="936" spans="1:25" ht="13.5">
      <c r="A936" s="52"/>
      <c r="B936" s="52"/>
      <c r="C936" s="52"/>
      <c r="E936" s="52"/>
      <c r="F936" s="52"/>
      <c r="G936" s="52"/>
      <c r="M936" s="52"/>
      <c r="N936" s="52"/>
      <c r="O936" s="52"/>
      <c r="Q936" s="52"/>
      <c r="R936" s="52"/>
      <c r="S936" s="52"/>
      <c r="T936" s="52"/>
      <c r="U936" s="52"/>
      <c r="V936" s="52"/>
      <c r="W936" s="52"/>
      <c r="X936" s="52"/>
      <c r="Y936" s="52"/>
    </row>
    <row r="937" spans="1:25" ht="13.5">
      <c r="A937" s="52"/>
      <c r="B937" s="52"/>
      <c r="C937" s="52"/>
      <c r="E937" s="52"/>
      <c r="F937" s="52"/>
      <c r="G937" s="52"/>
      <c r="M937" s="52"/>
      <c r="N937" s="52"/>
      <c r="O937" s="52"/>
      <c r="Q937" s="52"/>
      <c r="R937" s="52"/>
      <c r="S937" s="52"/>
      <c r="T937" s="52"/>
      <c r="U937" s="52"/>
      <c r="V937" s="52"/>
      <c r="W937" s="52"/>
      <c r="X937" s="52"/>
      <c r="Y937" s="52"/>
    </row>
    <row r="938" spans="1:25" ht="13.5">
      <c r="A938" s="52"/>
      <c r="B938" s="52"/>
      <c r="C938" s="52"/>
      <c r="E938" s="52"/>
      <c r="F938" s="52"/>
      <c r="G938" s="52"/>
      <c r="M938" s="52"/>
      <c r="N938" s="52"/>
      <c r="O938" s="52"/>
      <c r="Q938" s="52"/>
      <c r="R938" s="52"/>
      <c r="S938" s="52"/>
      <c r="T938" s="52"/>
      <c r="U938" s="52"/>
      <c r="V938" s="52"/>
      <c r="W938" s="52"/>
      <c r="X938" s="52"/>
      <c r="Y938" s="52"/>
    </row>
    <row r="939" spans="1:25" ht="13.5">
      <c r="A939" s="52"/>
      <c r="B939" s="52"/>
      <c r="C939" s="52"/>
      <c r="E939" s="52"/>
      <c r="F939" s="52"/>
      <c r="G939" s="52"/>
      <c r="M939" s="52"/>
      <c r="N939" s="52"/>
      <c r="O939" s="52"/>
      <c r="Q939" s="52"/>
      <c r="R939" s="52"/>
      <c r="S939" s="52"/>
      <c r="T939" s="52"/>
      <c r="U939" s="52"/>
      <c r="V939" s="52"/>
      <c r="W939" s="52"/>
      <c r="X939" s="52"/>
      <c r="Y939" s="52"/>
    </row>
    <row r="940" spans="1:25" ht="13.5">
      <c r="A940" s="52"/>
      <c r="B940" s="52"/>
      <c r="C940" s="52"/>
      <c r="E940" s="52"/>
      <c r="F940" s="52"/>
      <c r="G940" s="52"/>
      <c r="M940" s="52"/>
      <c r="N940" s="52"/>
      <c r="O940" s="52"/>
      <c r="Q940" s="52"/>
      <c r="R940" s="52"/>
      <c r="S940" s="52"/>
      <c r="T940" s="52"/>
      <c r="U940" s="52"/>
      <c r="V940" s="52"/>
      <c r="W940" s="52"/>
      <c r="X940" s="52"/>
      <c r="Y940" s="52"/>
    </row>
    <row r="941" spans="1:25" ht="13.5">
      <c r="A941" s="52"/>
      <c r="B941" s="52"/>
      <c r="C941" s="52"/>
      <c r="E941" s="52"/>
      <c r="F941" s="52"/>
      <c r="G941" s="52"/>
      <c r="M941" s="52"/>
      <c r="N941" s="52"/>
      <c r="O941" s="52"/>
      <c r="Q941" s="52"/>
      <c r="R941" s="52"/>
      <c r="S941" s="52"/>
      <c r="T941" s="52"/>
      <c r="U941" s="52"/>
      <c r="V941" s="52"/>
      <c r="W941" s="52"/>
      <c r="X941" s="52"/>
      <c r="Y941" s="52"/>
    </row>
    <row r="942" spans="1:25" ht="13.5">
      <c r="A942" s="52"/>
      <c r="B942" s="52"/>
      <c r="C942" s="52"/>
      <c r="E942" s="52"/>
      <c r="F942" s="52"/>
      <c r="G942" s="52"/>
      <c r="M942" s="52"/>
      <c r="N942" s="52"/>
      <c r="O942" s="52"/>
      <c r="Q942" s="52"/>
      <c r="R942" s="52"/>
      <c r="S942" s="52"/>
      <c r="T942" s="52"/>
      <c r="U942" s="52"/>
      <c r="V942" s="52"/>
      <c r="W942" s="52"/>
      <c r="X942" s="52"/>
      <c r="Y942" s="52"/>
    </row>
    <row r="943" spans="1:25" ht="13.5">
      <c r="A943" s="52"/>
      <c r="B943" s="52"/>
      <c r="C943" s="52"/>
      <c r="E943" s="52"/>
      <c r="F943" s="52"/>
      <c r="G943" s="52"/>
      <c r="M943" s="52"/>
      <c r="N943" s="52"/>
      <c r="O943" s="52"/>
      <c r="Q943" s="52"/>
      <c r="R943" s="52"/>
      <c r="S943" s="52"/>
      <c r="T943" s="52"/>
      <c r="U943" s="52"/>
      <c r="V943" s="52"/>
      <c r="W943" s="52"/>
      <c r="X943" s="52"/>
      <c r="Y943" s="52"/>
    </row>
    <row r="944" spans="1:25" ht="13.5">
      <c r="A944" s="52"/>
      <c r="B944" s="52"/>
      <c r="C944" s="52"/>
      <c r="E944" s="52"/>
      <c r="F944" s="52"/>
      <c r="G944" s="52"/>
      <c r="M944" s="52"/>
      <c r="N944" s="52"/>
      <c r="O944" s="52"/>
      <c r="Q944" s="52"/>
      <c r="R944" s="52"/>
      <c r="S944" s="52"/>
      <c r="T944" s="52"/>
      <c r="U944" s="52"/>
      <c r="V944" s="52"/>
      <c r="W944" s="52"/>
      <c r="X944" s="52"/>
      <c r="Y944" s="52"/>
    </row>
    <row r="945" spans="1:25" ht="13.5">
      <c r="A945" s="52"/>
      <c r="B945" s="52"/>
      <c r="C945" s="52"/>
      <c r="E945" s="52"/>
      <c r="F945" s="52"/>
      <c r="G945" s="52"/>
      <c r="M945" s="52"/>
      <c r="N945" s="52"/>
      <c r="O945" s="52"/>
      <c r="Q945" s="52"/>
      <c r="R945" s="52"/>
      <c r="S945" s="52"/>
      <c r="T945" s="52"/>
      <c r="U945" s="52"/>
      <c r="V945" s="52"/>
      <c r="W945" s="52"/>
      <c r="X945" s="52"/>
      <c r="Y945" s="52"/>
    </row>
    <row r="946" spans="1:25" ht="13.5">
      <c r="A946" s="52"/>
      <c r="B946" s="52"/>
      <c r="C946" s="52"/>
      <c r="E946" s="52"/>
      <c r="F946" s="52"/>
      <c r="G946" s="52"/>
      <c r="M946" s="52"/>
      <c r="N946" s="52"/>
      <c r="O946" s="52"/>
      <c r="Q946" s="52"/>
      <c r="R946" s="52"/>
      <c r="S946" s="52"/>
      <c r="T946" s="52"/>
      <c r="U946" s="52"/>
      <c r="V946" s="52"/>
      <c r="W946" s="52"/>
      <c r="X946" s="52"/>
      <c r="Y946" s="52"/>
    </row>
    <row r="947" spans="1:25" ht="13.5">
      <c r="A947" s="52"/>
      <c r="B947" s="52"/>
      <c r="C947" s="52"/>
      <c r="E947" s="52"/>
      <c r="F947" s="52"/>
      <c r="G947" s="52"/>
      <c r="M947" s="52"/>
      <c r="N947" s="52"/>
      <c r="O947" s="52"/>
      <c r="Q947" s="52"/>
      <c r="R947" s="52"/>
      <c r="S947" s="52"/>
      <c r="T947" s="52"/>
      <c r="U947" s="52"/>
      <c r="V947" s="52"/>
      <c r="W947" s="52"/>
      <c r="X947" s="52"/>
      <c r="Y947" s="52"/>
    </row>
    <row r="948" spans="1:25" ht="13.5">
      <c r="A948" s="52"/>
      <c r="B948" s="52"/>
      <c r="C948" s="52"/>
      <c r="E948" s="52"/>
      <c r="F948" s="52"/>
      <c r="G948" s="52"/>
      <c r="M948" s="52"/>
      <c r="N948" s="52"/>
      <c r="O948" s="52"/>
      <c r="Q948" s="52"/>
      <c r="R948" s="52"/>
      <c r="S948" s="52"/>
      <c r="T948" s="52"/>
      <c r="U948" s="52"/>
      <c r="V948" s="52"/>
      <c r="W948" s="52"/>
      <c r="X948" s="52"/>
      <c r="Y948" s="52"/>
    </row>
    <row r="949" spans="1:25" ht="13.5">
      <c r="A949" s="52"/>
      <c r="B949" s="52"/>
      <c r="C949" s="52"/>
      <c r="E949" s="52"/>
      <c r="F949" s="52"/>
      <c r="G949" s="52"/>
      <c r="M949" s="52"/>
      <c r="N949" s="52"/>
      <c r="O949" s="52"/>
      <c r="Q949" s="52"/>
      <c r="R949" s="52"/>
      <c r="S949" s="52"/>
      <c r="T949" s="52"/>
      <c r="U949" s="52"/>
      <c r="V949" s="52"/>
      <c r="W949" s="52"/>
      <c r="X949" s="52"/>
      <c r="Y949" s="52"/>
    </row>
    <row r="950" spans="1:25" ht="13.5">
      <c r="A950" s="52"/>
      <c r="B950" s="52"/>
      <c r="C950" s="52"/>
      <c r="E950" s="52"/>
      <c r="F950" s="52"/>
      <c r="G950" s="52"/>
      <c r="M950" s="52"/>
      <c r="N950" s="52"/>
      <c r="O950" s="52"/>
      <c r="Q950" s="52"/>
      <c r="R950" s="52"/>
      <c r="S950" s="52"/>
      <c r="T950" s="52"/>
      <c r="U950" s="52"/>
      <c r="V950" s="52"/>
      <c r="W950" s="52"/>
      <c r="X950" s="52"/>
      <c r="Y950" s="52"/>
    </row>
    <row r="951" spans="1:25" ht="13.5">
      <c r="A951" s="52"/>
      <c r="B951" s="52"/>
      <c r="C951" s="52"/>
      <c r="E951" s="52"/>
      <c r="F951" s="52"/>
      <c r="G951" s="52"/>
      <c r="M951" s="52"/>
      <c r="N951" s="52"/>
      <c r="O951" s="52"/>
      <c r="Q951" s="52"/>
      <c r="R951" s="52"/>
      <c r="S951" s="52"/>
      <c r="T951" s="52"/>
      <c r="U951" s="52"/>
      <c r="V951" s="52"/>
      <c r="W951" s="52"/>
      <c r="X951" s="52"/>
      <c r="Y951" s="52"/>
    </row>
    <row r="952" spans="1:25" ht="13.5">
      <c r="A952" s="52"/>
      <c r="B952" s="52"/>
      <c r="C952" s="52"/>
      <c r="E952" s="52"/>
      <c r="F952" s="52"/>
      <c r="G952" s="52"/>
      <c r="M952" s="52"/>
      <c r="N952" s="52"/>
      <c r="O952" s="52"/>
      <c r="Q952" s="52"/>
      <c r="R952" s="52"/>
      <c r="S952" s="52"/>
      <c r="T952" s="52"/>
      <c r="U952" s="52"/>
      <c r="V952" s="52"/>
      <c r="W952" s="52"/>
      <c r="X952" s="52"/>
      <c r="Y952" s="52"/>
    </row>
    <row r="953" spans="1:25" ht="13.5">
      <c r="A953" s="52"/>
      <c r="B953" s="52"/>
      <c r="C953" s="52"/>
      <c r="E953" s="52"/>
      <c r="F953" s="52"/>
      <c r="G953" s="52"/>
      <c r="M953" s="52"/>
      <c r="N953" s="52"/>
      <c r="O953" s="52"/>
      <c r="Q953" s="52"/>
      <c r="R953" s="52"/>
      <c r="S953" s="52"/>
      <c r="T953" s="52"/>
      <c r="U953" s="52"/>
      <c r="V953" s="52"/>
      <c r="W953" s="52"/>
      <c r="X953" s="52"/>
      <c r="Y953" s="52"/>
    </row>
    <row r="954" spans="1:25" ht="13.5">
      <c r="A954" s="52"/>
      <c r="B954" s="52"/>
      <c r="C954" s="52"/>
      <c r="E954" s="52"/>
      <c r="F954" s="52"/>
      <c r="G954" s="52"/>
      <c r="M954" s="52"/>
      <c r="N954" s="52"/>
      <c r="O954" s="52"/>
      <c r="Q954" s="52"/>
      <c r="R954" s="52"/>
      <c r="S954" s="52"/>
      <c r="T954" s="52"/>
      <c r="U954" s="52"/>
      <c r="V954" s="52"/>
      <c r="W954" s="52"/>
      <c r="X954" s="52"/>
      <c r="Y954" s="52"/>
    </row>
    <row r="955" spans="1:25" ht="13.5">
      <c r="A955" s="52"/>
      <c r="B955" s="52"/>
      <c r="C955" s="52"/>
      <c r="E955" s="52"/>
      <c r="F955" s="52"/>
      <c r="G955" s="52"/>
      <c r="M955" s="52"/>
      <c r="N955" s="52"/>
      <c r="O955" s="52"/>
      <c r="Q955" s="52"/>
      <c r="R955" s="52"/>
      <c r="S955" s="52"/>
      <c r="T955" s="52"/>
      <c r="U955" s="52"/>
      <c r="V955" s="52"/>
      <c r="W955" s="52"/>
      <c r="X955" s="52"/>
      <c r="Y955" s="52"/>
    </row>
    <row r="956" spans="1:25" ht="13.5">
      <c r="A956" s="52"/>
      <c r="B956" s="52"/>
      <c r="C956" s="52"/>
      <c r="E956" s="52"/>
      <c r="F956" s="52"/>
      <c r="G956" s="52"/>
      <c r="M956" s="52"/>
      <c r="N956" s="52"/>
      <c r="O956" s="52"/>
      <c r="Q956" s="52"/>
      <c r="R956" s="52"/>
      <c r="S956" s="52"/>
      <c r="T956" s="52"/>
      <c r="U956" s="52"/>
      <c r="V956" s="52"/>
      <c r="W956" s="52"/>
      <c r="X956" s="52"/>
      <c r="Y956" s="52"/>
    </row>
    <row r="957" spans="1:25" ht="13.5">
      <c r="A957" s="52"/>
      <c r="B957" s="52"/>
      <c r="C957" s="52"/>
      <c r="E957" s="52"/>
      <c r="F957" s="52"/>
      <c r="G957" s="52"/>
      <c r="M957" s="52"/>
      <c r="N957" s="52"/>
      <c r="O957" s="52"/>
      <c r="Q957" s="52"/>
      <c r="R957" s="52"/>
      <c r="S957" s="52"/>
      <c r="T957" s="52"/>
      <c r="U957" s="52"/>
      <c r="V957" s="52"/>
      <c r="W957" s="52"/>
      <c r="X957" s="52"/>
      <c r="Y957" s="52"/>
    </row>
    <row r="958" spans="1:25" ht="13.5">
      <c r="A958" s="52"/>
      <c r="B958" s="52"/>
      <c r="C958" s="52"/>
      <c r="E958" s="52"/>
      <c r="F958" s="52"/>
      <c r="G958" s="52"/>
      <c r="M958" s="52"/>
      <c r="N958" s="52"/>
      <c r="O958" s="52"/>
      <c r="Q958" s="52"/>
      <c r="R958" s="52"/>
      <c r="S958" s="52"/>
      <c r="T958" s="52"/>
      <c r="U958" s="52"/>
      <c r="V958" s="52"/>
      <c r="W958" s="52"/>
      <c r="X958" s="52"/>
      <c r="Y958" s="52"/>
    </row>
    <row r="959" spans="1:25" ht="13.5">
      <c r="A959" s="52"/>
      <c r="B959" s="52"/>
      <c r="C959" s="52"/>
      <c r="E959" s="52"/>
      <c r="F959" s="52"/>
      <c r="G959" s="52"/>
      <c r="M959" s="52"/>
      <c r="N959" s="52"/>
      <c r="O959" s="52"/>
      <c r="Q959" s="52"/>
      <c r="R959" s="52"/>
      <c r="S959" s="52"/>
      <c r="T959" s="52"/>
      <c r="U959" s="52"/>
      <c r="V959" s="52"/>
      <c r="W959" s="52"/>
      <c r="X959" s="52"/>
      <c r="Y959" s="52"/>
    </row>
    <row r="960" spans="1:25" ht="13.5">
      <c r="A960" s="52"/>
      <c r="B960" s="52"/>
      <c r="C960" s="52"/>
      <c r="E960" s="52"/>
      <c r="F960" s="52"/>
      <c r="G960" s="52"/>
      <c r="M960" s="52"/>
      <c r="N960" s="52"/>
      <c r="O960" s="52"/>
      <c r="Q960" s="52"/>
      <c r="R960" s="52"/>
      <c r="S960" s="52"/>
      <c r="T960" s="52"/>
      <c r="U960" s="52"/>
      <c r="V960" s="52"/>
      <c r="W960" s="52"/>
      <c r="X960" s="52"/>
      <c r="Y960" s="52"/>
    </row>
    <row r="961" spans="1:25" ht="13.5">
      <c r="A961" s="52"/>
      <c r="B961" s="52"/>
      <c r="C961" s="52"/>
      <c r="E961" s="52"/>
      <c r="F961" s="52"/>
      <c r="G961" s="52"/>
      <c r="M961" s="52"/>
      <c r="N961" s="52"/>
      <c r="O961" s="52"/>
      <c r="Q961" s="52"/>
      <c r="R961" s="52"/>
      <c r="S961" s="52"/>
      <c r="T961" s="52"/>
      <c r="U961" s="52"/>
      <c r="V961" s="52"/>
      <c r="W961" s="52"/>
      <c r="X961" s="52"/>
      <c r="Y961" s="52"/>
    </row>
    <row r="962" spans="1:25" ht="13.5">
      <c r="A962" s="52"/>
      <c r="B962" s="52"/>
      <c r="C962" s="52"/>
      <c r="E962" s="52"/>
      <c r="F962" s="52"/>
      <c r="G962" s="52"/>
      <c r="M962" s="52"/>
      <c r="N962" s="52"/>
      <c r="O962" s="52"/>
      <c r="Q962" s="52"/>
      <c r="R962" s="52"/>
      <c r="S962" s="52"/>
      <c r="T962" s="52"/>
      <c r="U962" s="52"/>
      <c r="V962" s="52"/>
      <c r="W962" s="52"/>
      <c r="X962" s="52"/>
      <c r="Y962" s="52"/>
    </row>
    <row r="963" spans="1:25" ht="13.5">
      <c r="A963" s="52"/>
      <c r="B963" s="52"/>
      <c r="C963" s="52"/>
      <c r="E963" s="52"/>
      <c r="F963" s="52"/>
      <c r="G963" s="52"/>
      <c r="M963" s="52"/>
      <c r="N963" s="52"/>
      <c r="O963" s="52"/>
      <c r="Q963" s="52"/>
      <c r="R963" s="52"/>
      <c r="S963" s="52"/>
      <c r="T963" s="52"/>
      <c r="U963" s="52"/>
      <c r="V963" s="52"/>
      <c r="W963" s="52"/>
      <c r="X963" s="52"/>
      <c r="Y963" s="52"/>
    </row>
    <row r="964" spans="1:25" ht="13.5">
      <c r="A964" s="52"/>
      <c r="B964" s="52"/>
      <c r="C964" s="52"/>
      <c r="E964" s="52"/>
      <c r="F964" s="52"/>
      <c r="G964" s="52"/>
      <c r="M964" s="52"/>
      <c r="N964" s="52"/>
      <c r="O964" s="52"/>
      <c r="Q964" s="52"/>
      <c r="R964" s="52"/>
      <c r="S964" s="52"/>
      <c r="T964" s="52"/>
      <c r="U964" s="52"/>
      <c r="V964" s="52"/>
      <c r="W964" s="52"/>
      <c r="X964" s="52"/>
      <c r="Y964" s="52"/>
    </row>
    <row r="965" spans="1:25" ht="13.5">
      <c r="A965" s="52"/>
      <c r="B965" s="52"/>
      <c r="C965" s="52"/>
      <c r="E965" s="52"/>
      <c r="F965" s="52"/>
      <c r="G965" s="52"/>
      <c r="M965" s="52"/>
      <c r="N965" s="52"/>
      <c r="O965" s="52"/>
      <c r="Q965" s="52"/>
      <c r="R965" s="52"/>
      <c r="S965" s="52"/>
      <c r="T965" s="52"/>
      <c r="U965" s="52"/>
      <c r="V965" s="52"/>
      <c r="W965" s="52"/>
      <c r="X965" s="52"/>
      <c r="Y965" s="52"/>
    </row>
    <row r="966" spans="1:25" ht="13.5">
      <c r="A966" s="52"/>
      <c r="B966" s="52"/>
      <c r="C966" s="52"/>
      <c r="E966" s="52"/>
      <c r="F966" s="52"/>
      <c r="G966" s="52"/>
      <c r="M966" s="52"/>
      <c r="N966" s="52"/>
      <c r="O966" s="52"/>
      <c r="Q966" s="52"/>
      <c r="R966" s="52"/>
      <c r="S966" s="52"/>
      <c r="T966" s="52"/>
      <c r="U966" s="52"/>
      <c r="V966" s="52"/>
      <c r="W966" s="52"/>
      <c r="X966" s="52"/>
      <c r="Y966" s="52"/>
    </row>
    <row r="967" spans="1:25" ht="13.5">
      <c r="A967" s="52"/>
      <c r="B967" s="52"/>
      <c r="C967" s="52"/>
      <c r="E967" s="52"/>
      <c r="F967" s="52"/>
      <c r="G967" s="52"/>
      <c r="M967" s="52"/>
      <c r="N967" s="52"/>
      <c r="O967" s="52"/>
      <c r="Q967" s="52"/>
      <c r="R967" s="52"/>
      <c r="S967" s="52"/>
      <c r="T967" s="52"/>
      <c r="U967" s="52"/>
      <c r="V967" s="52"/>
      <c r="W967" s="52"/>
      <c r="X967" s="52"/>
      <c r="Y967" s="52"/>
    </row>
    <row r="968" spans="1:25" ht="13.5">
      <c r="A968" s="52"/>
      <c r="B968" s="52"/>
      <c r="C968" s="52"/>
      <c r="E968" s="52"/>
      <c r="F968" s="52"/>
      <c r="G968" s="52"/>
      <c r="M968" s="52"/>
      <c r="N968" s="52"/>
      <c r="O968" s="52"/>
      <c r="Q968" s="52"/>
      <c r="R968" s="52"/>
      <c r="S968" s="52"/>
      <c r="T968" s="52"/>
      <c r="U968" s="52"/>
      <c r="V968" s="52"/>
      <c r="W968" s="52"/>
      <c r="X968" s="52"/>
      <c r="Y968" s="52"/>
    </row>
    <row r="969" spans="1:25" ht="13.5">
      <c r="A969" s="52"/>
      <c r="B969" s="52"/>
      <c r="C969" s="52"/>
      <c r="E969" s="52"/>
      <c r="F969" s="52"/>
      <c r="G969" s="52"/>
      <c r="M969" s="52"/>
      <c r="N969" s="52"/>
      <c r="O969" s="52"/>
      <c r="Q969" s="52"/>
      <c r="R969" s="52"/>
      <c r="S969" s="52"/>
      <c r="T969" s="52"/>
      <c r="U969" s="52"/>
      <c r="V969" s="52"/>
      <c r="W969" s="52"/>
      <c r="X969" s="52"/>
      <c r="Y969" s="52"/>
    </row>
    <row r="970" spans="1:25" ht="13.5">
      <c r="A970" s="52"/>
      <c r="B970" s="52"/>
      <c r="C970" s="52"/>
      <c r="E970" s="52"/>
      <c r="F970" s="52"/>
      <c r="G970" s="52"/>
      <c r="M970" s="52"/>
      <c r="N970" s="52"/>
      <c r="O970" s="52"/>
      <c r="Q970" s="52"/>
      <c r="R970" s="52"/>
      <c r="S970" s="52"/>
      <c r="T970" s="52"/>
      <c r="U970" s="52"/>
      <c r="V970" s="52"/>
      <c r="W970" s="52"/>
      <c r="X970" s="52"/>
      <c r="Y970" s="52"/>
    </row>
    <row r="971" spans="1:25" ht="13.5">
      <c r="A971" s="52"/>
      <c r="B971" s="52"/>
      <c r="C971" s="52"/>
      <c r="E971" s="52"/>
      <c r="F971" s="52"/>
      <c r="G971" s="52"/>
      <c r="M971" s="52"/>
      <c r="N971" s="52"/>
      <c r="O971" s="52"/>
      <c r="Q971" s="52"/>
      <c r="R971" s="52"/>
      <c r="S971" s="52"/>
      <c r="T971" s="52"/>
      <c r="U971" s="52"/>
      <c r="V971" s="52"/>
      <c r="W971" s="52"/>
      <c r="X971" s="52"/>
      <c r="Y971" s="52"/>
    </row>
    <row r="972" spans="1:25" ht="13.5">
      <c r="A972" s="52"/>
      <c r="B972" s="52"/>
      <c r="C972" s="52"/>
      <c r="E972" s="52"/>
      <c r="F972" s="52"/>
      <c r="G972" s="52"/>
      <c r="M972" s="52"/>
      <c r="N972" s="52"/>
      <c r="O972" s="52"/>
      <c r="Q972" s="52"/>
      <c r="R972" s="52"/>
      <c r="S972" s="52"/>
      <c r="T972" s="52"/>
      <c r="U972" s="52"/>
      <c r="V972" s="52"/>
      <c r="W972" s="52"/>
      <c r="X972" s="52"/>
      <c r="Y972" s="52"/>
    </row>
    <row r="973" spans="1:25" ht="13.5">
      <c r="A973" s="52"/>
      <c r="B973" s="52"/>
      <c r="C973" s="52"/>
      <c r="E973" s="52"/>
      <c r="F973" s="52"/>
      <c r="G973" s="52"/>
      <c r="M973" s="52"/>
      <c r="N973" s="52"/>
      <c r="O973" s="52"/>
      <c r="Q973" s="52"/>
      <c r="R973" s="52"/>
      <c r="S973" s="52"/>
      <c r="T973" s="52"/>
      <c r="U973" s="52"/>
      <c r="V973" s="52"/>
      <c r="W973" s="52"/>
      <c r="X973" s="52"/>
      <c r="Y973" s="52"/>
    </row>
    <row r="974" spans="1:25" ht="13.5">
      <c r="A974" s="52"/>
      <c r="B974" s="52"/>
      <c r="C974" s="52"/>
      <c r="E974" s="52"/>
      <c r="F974" s="52"/>
      <c r="G974" s="52"/>
      <c r="M974" s="52"/>
      <c r="N974" s="52"/>
      <c r="O974" s="52"/>
      <c r="Q974" s="52"/>
      <c r="R974" s="52"/>
      <c r="S974" s="52"/>
      <c r="T974" s="52"/>
      <c r="U974" s="52"/>
      <c r="V974" s="52"/>
      <c r="W974" s="52"/>
      <c r="X974" s="52"/>
      <c r="Y974" s="52"/>
    </row>
    <row r="975" spans="1:25" ht="13.5">
      <c r="A975" s="52"/>
      <c r="B975" s="52"/>
      <c r="C975" s="52"/>
      <c r="E975" s="52"/>
      <c r="F975" s="52"/>
      <c r="G975" s="52"/>
      <c r="M975" s="52"/>
      <c r="N975" s="52"/>
      <c r="O975" s="52"/>
      <c r="Q975" s="52"/>
      <c r="R975" s="52"/>
      <c r="S975" s="52"/>
      <c r="T975" s="52"/>
      <c r="U975" s="52"/>
      <c r="V975" s="52"/>
      <c r="W975" s="52"/>
      <c r="X975" s="52"/>
      <c r="Y975" s="52"/>
    </row>
    <row r="976" spans="1:25" ht="13.5">
      <c r="A976" s="52"/>
      <c r="B976" s="52"/>
      <c r="C976" s="52"/>
      <c r="E976" s="52"/>
      <c r="F976" s="52"/>
      <c r="G976" s="52"/>
      <c r="M976" s="52"/>
      <c r="N976" s="52"/>
      <c r="O976" s="52"/>
      <c r="Q976" s="52"/>
      <c r="R976" s="52"/>
      <c r="S976" s="52"/>
      <c r="T976" s="52"/>
      <c r="U976" s="52"/>
      <c r="V976" s="52"/>
      <c r="W976" s="52"/>
      <c r="X976" s="52"/>
      <c r="Y976" s="52"/>
    </row>
    <row r="977" spans="1:25" ht="13.5">
      <c r="A977" s="52"/>
      <c r="B977" s="52"/>
      <c r="C977" s="52"/>
      <c r="E977" s="52"/>
      <c r="F977" s="52"/>
      <c r="G977" s="52"/>
      <c r="M977" s="52"/>
      <c r="N977" s="52"/>
      <c r="O977" s="52"/>
      <c r="Q977" s="52"/>
      <c r="R977" s="52"/>
      <c r="S977" s="52"/>
      <c r="T977" s="52"/>
      <c r="U977" s="52"/>
      <c r="V977" s="52"/>
      <c r="W977" s="52"/>
      <c r="X977" s="52"/>
      <c r="Y977" s="52"/>
    </row>
    <row r="978" spans="1:25" ht="13.5">
      <c r="A978" s="52"/>
      <c r="B978" s="52"/>
      <c r="C978" s="52"/>
      <c r="E978" s="52"/>
      <c r="F978" s="52"/>
      <c r="G978" s="52"/>
      <c r="M978" s="52"/>
      <c r="N978" s="52"/>
      <c r="O978" s="52"/>
      <c r="Q978" s="52"/>
      <c r="R978" s="52"/>
      <c r="S978" s="52"/>
      <c r="T978" s="52"/>
      <c r="U978" s="52"/>
      <c r="V978" s="52"/>
      <c r="W978" s="52"/>
      <c r="X978" s="52"/>
      <c r="Y978" s="52"/>
    </row>
    <row r="979" spans="1:25" ht="13.5">
      <c r="A979" s="52"/>
      <c r="B979" s="52"/>
      <c r="C979" s="52"/>
      <c r="E979" s="52"/>
      <c r="F979" s="52"/>
      <c r="G979" s="52"/>
      <c r="M979" s="52"/>
      <c r="N979" s="52"/>
      <c r="O979" s="52"/>
      <c r="Q979" s="52"/>
      <c r="R979" s="52"/>
      <c r="S979" s="52"/>
      <c r="T979" s="52"/>
      <c r="U979" s="52"/>
      <c r="V979" s="52"/>
      <c r="W979" s="52"/>
      <c r="X979" s="52"/>
      <c r="Y979" s="52"/>
    </row>
    <row r="980" spans="1:25" ht="13.5">
      <c r="A980" s="52"/>
      <c r="B980" s="52"/>
      <c r="C980" s="52"/>
      <c r="E980" s="52"/>
      <c r="F980" s="52"/>
      <c r="G980" s="52"/>
      <c r="M980" s="52"/>
      <c r="N980" s="52"/>
      <c r="O980" s="52"/>
      <c r="Q980" s="52"/>
      <c r="R980" s="52"/>
      <c r="S980" s="52"/>
      <c r="T980" s="52"/>
      <c r="U980" s="52"/>
      <c r="V980" s="52"/>
      <c r="W980" s="52"/>
      <c r="X980" s="52"/>
      <c r="Y980" s="52"/>
    </row>
    <row r="981" spans="1:25" ht="13.5">
      <c r="A981" s="52"/>
      <c r="B981" s="52"/>
      <c r="C981" s="52"/>
      <c r="E981" s="52"/>
      <c r="F981" s="52"/>
      <c r="G981" s="52"/>
      <c r="M981" s="52"/>
      <c r="N981" s="52"/>
      <c r="O981" s="52"/>
      <c r="Q981" s="52"/>
      <c r="R981" s="52"/>
      <c r="S981" s="52"/>
      <c r="T981" s="52"/>
      <c r="U981" s="52"/>
      <c r="V981" s="52"/>
      <c r="W981" s="52"/>
      <c r="X981" s="52"/>
      <c r="Y981" s="52"/>
    </row>
    <row r="982" spans="1:25" ht="13.5">
      <c r="A982" s="52"/>
      <c r="B982" s="52"/>
      <c r="C982" s="52"/>
      <c r="E982" s="52"/>
      <c r="F982" s="52"/>
      <c r="G982" s="52"/>
      <c r="M982" s="52"/>
      <c r="N982" s="52"/>
      <c r="O982" s="52"/>
      <c r="Q982" s="52"/>
      <c r="R982" s="52"/>
      <c r="S982" s="52"/>
      <c r="T982" s="52"/>
      <c r="U982" s="52"/>
      <c r="V982" s="52"/>
      <c r="W982" s="52"/>
      <c r="X982" s="52"/>
      <c r="Y982" s="52"/>
    </row>
    <row r="983" spans="1:25" ht="13.5">
      <c r="A983" s="52"/>
      <c r="B983" s="52"/>
      <c r="C983" s="52"/>
      <c r="E983" s="52"/>
      <c r="F983" s="52"/>
      <c r="G983" s="52"/>
      <c r="M983" s="52"/>
      <c r="N983" s="52"/>
      <c r="O983" s="52"/>
      <c r="Q983" s="52"/>
      <c r="R983" s="52"/>
      <c r="S983" s="52"/>
      <c r="T983" s="52"/>
      <c r="U983" s="52"/>
      <c r="V983" s="52"/>
      <c r="W983" s="52"/>
      <c r="X983" s="52"/>
      <c r="Y983" s="52"/>
    </row>
    <row r="984" spans="1:25" ht="13.5">
      <c r="A984" s="52"/>
      <c r="B984" s="52"/>
      <c r="C984" s="52"/>
      <c r="E984" s="52"/>
      <c r="F984" s="52"/>
      <c r="G984" s="52"/>
      <c r="M984" s="52"/>
      <c r="N984" s="52"/>
      <c r="O984" s="52"/>
      <c r="Q984" s="52"/>
      <c r="R984" s="52"/>
      <c r="S984" s="52"/>
      <c r="T984" s="52"/>
      <c r="U984" s="52"/>
      <c r="V984" s="52"/>
      <c r="W984" s="52"/>
      <c r="X984" s="52"/>
      <c r="Y984" s="52"/>
    </row>
    <row r="985" spans="1:25" ht="13.5">
      <c r="A985" s="52"/>
      <c r="B985" s="52"/>
      <c r="C985" s="52"/>
      <c r="E985" s="52"/>
      <c r="F985" s="52"/>
      <c r="G985" s="52"/>
      <c r="M985" s="52"/>
      <c r="N985" s="52"/>
      <c r="O985" s="52"/>
      <c r="Q985" s="52"/>
      <c r="R985" s="52"/>
      <c r="S985" s="52"/>
      <c r="T985" s="52"/>
      <c r="U985" s="52"/>
      <c r="V985" s="52"/>
      <c r="W985" s="52"/>
      <c r="X985" s="52"/>
      <c r="Y985" s="52"/>
    </row>
    <row r="986" spans="1:25" ht="13.5">
      <c r="A986" s="52"/>
      <c r="B986" s="52"/>
      <c r="C986" s="52"/>
      <c r="E986" s="52"/>
      <c r="F986" s="52"/>
      <c r="G986" s="52"/>
      <c r="M986" s="52"/>
      <c r="N986" s="52"/>
      <c r="O986" s="52"/>
      <c r="Q986" s="52"/>
      <c r="R986" s="52"/>
      <c r="S986" s="52"/>
      <c r="T986" s="52"/>
      <c r="U986" s="52"/>
      <c r="V986" s="52"/>
      <c r="W986" s="52"/>
      <c r="X986" s="52"/>
      <c r="Y986" s="52"/>
    </row>
    <row r="987" spans="1:25" ht="13.5">
      <c r="A987" s="52"/>
      <c r="B987" s="52"/>
      <c r="C987" s="52"/>
      <c r="E987" s="52"/>
      <c r="F987" s="52"/>
      <c r="G987" s="52"/>
      <c r="M987" s="52"/>
      <c r="N987" s="52"/>
      <c r="O987" s="52"/>
      <c r="Q987" s="52"/>
      <c r="R987" s="52"/>
      <c r="S987" s="52"/>
      <c r="T987" s="52"/>
      <c r="U987" s="52"/>
      <c r="V987" s="52"/>
      <c r="W987" s="52"/>
      <c r="X987" s="52"/>
      <c r="Y987" s="52"/>
    </row>
    <row r="988" spans="1:25" ht="13.5">
      <c r="A988" s="52"/>
      <c r="B988" s="52"/>
      <c r="C988" s="52"/>
      <c r="E988" s="52"/>
      <c r="F988" s="52"/>
      <c r="G988" s="52"/>
      <c r="M988" s="52"/>
      <c r="N988" s="52"/>
      <c r="O988" s="52"/>
      <c r="Q988" s="52"/>
      <c r="R988" s="52"/>
      <c r="S988" s="52"/>
      <c r="T988" s="52"/>
      <c r="U988" s="52"/>
      <c r="V988" s="52"/>
      <c r="W988" s="52"/>
      <c r="X988" s="52"/>
      <c r="Y988" s="52"/>
    </row>
    <row r="989" spans="1:25" ht="13.5">
      <c r="A989" s="52"/>
      <c r="B989" s="52"/>
      <c r="C989" s="52"/>
      <c r="E989" s="52"/>
      <c r="F989" s="52"/>
      <c r="G989" s="52"/>
      <c r="M989" s="52"/>
      <c r="N989" s="52"/>
      <c r="O989" s="52"/>
      <c r="Q989" s="52"/>
      <c r="R989" s="52"/>
      <c r="S989" s="52"/>
      <c r="T989" s="52"/>
      <c r="U989" s="52"/>
      <c r="V989" s="52"/>
      <c r="W989" s="52"/>
      <c r="X989" s="52"/>
      <c r="Y989" s="52"/>
    </row>
    <row r="990" spans="1:25" ht="13.5">
      <c r="A990" s="52"/>
      <c r="B990" s="52"/>
      <c r="C990" s="52"/>
      <c r="E990" s="52"/>
      <c r="F990" s="52"/>
      <c r="G990" s="52"/>
      <c r="M990" s="52"/>
      <c r="N990" s="52"/>
      <c r="O990" s="52"/>
      <c r="Q990" s="52"/>
      <c r="R990" s="52"/>
      <c r="S990" s="52"/>
      <c r="T990" s="52"/>
      <c r="U990" s="52"/>
      <c r="V990" s="52"/>
      <c r="W990" s="52"/>
      <c r="X990" s="52"/>
      <c r="Y990" s="52"/>
    </row>
    <row r="991" spans="1:25" ht="13.5">
      <c r="A991" s="52"/>
      <c r="B991" s="52"/>
      <c r="C991" s="52"/>
      <c r="E991" s="52"/>
      <c r="F991" s="52"/>
      <c r="G991" s="52"/>
      <c r="M991" s="52"/>
      <c r="N991" s="52"/>
      <c r="O991" s="52"/>
      <c r="Q991" s="52"/>
      <c r="R991" s="52"/>
      <c r="S991" s="52"/>
      <c r="T991" s="52"/>
      <c r="U991" s="52"/>
      <c r="V991" s="52"/>
      <c r="W991" s="52"/>
      <c r="X991" s="52"/>
      <c r="Y991" s="52"/>
    </row>
    <row r="992" spans="1:25" ht="13.5">
      <c r="A992" s="52"/>
      <c r="B992" s="52"/>
      <c r="C992" s="52"/>
      <c r="E992" s="52"/>
      <c r="F992" s="52"/>
      <c r="G992" s="52"/>
      <c r="M992" s="52"/>
      <c r="N992" s="52"/>
      <c r="O992" s="52"/>
      <c r="Q992" s="52"/>
      <c r="R992" s="52"/>
      <c r="S992" s="52"/>
      <c r="T992" s="52"/>
      <c r="U992" s="52"/>
      <c r="V992" s="52"/>
      <c r="W992" s="52"/>
      <c r="X992" s="52"/>
      <c r="Y992" s="52"/>
    </row>
    <row r="993" spans="1:25" ht="13.5">
      <c r="A993" s="52"/>
      <c r="B993" s="52"/>
      <c r="C993" s="52"/>
      <c r="E993" s="52"/>
      <c r="F993" s="52"/>
      <c r="G993" s="52"/>
      <c r="M993" s="52"/>
      <c r="N993" s="52"/>
      <c r="O993" s="52"/>
      <c r="Q993" s="52"/>
      <c r="R993" s="52"/>
      <c r="S993" s="52"/>
      <c r="T993" s="52"/>
      <c r="U993" s="52"/>
      <c r="V993" s="52"/>
      <c r="W993" s="52"/>
      <c r="X993" s="52"/>
      <c r="Y993" s="52"/>
    </row>
    <row r="994" spans="1:25" ht="13.5">
      <c r="A994" s="52"/>
      <c r="B994" s="52"/>
      <c r="C994" s="52"/>
      <c r="E994" s="52"/>
      <c r="F994" s="52"/>
      <c r="G994" s="52"/>
      <c r="M994" s="52"/>
      <c r="N994" s="52"/>
      <c r="O994" s="52"/>
      <c r="Q994" s="52"/>
      <c r="R994" s="52"/>
      <c r="S994" s="52"/>
      <c r="T994" s="52"/>
      <c r="U994" s="52"/>
      <c r="V994" s="52"/>
      <c r="W994" s="52"/>
      <c r="X994" s="52"/>
      <c r="Y994" s="52"/>
    </row>
    <row r="995" spans="1:25" ht="13.5">
      <c r="A995" s="52"/>
      <c r="B995" s="52"/>
      <c r="C995" s="52"/>
      <c r="E995" s="52"/>
      <c r="F995" s="52"/>
      <c r="G995" s="52"/>
      <c r="M995" s="52"/>
      <c r="N995" s="52"/>
      <c r="O995" s="52"/>
      <c r="Q995" s="52"/>
      <c r="R995" s="52"/>
      <c r="S995" s="52"/>
      <c r="T995" s="52"/>
      <c r="U995" s="52"/>
      <c r="V995" s="52"/>
      <c r="W995" s="52"/>
      <c r="X995" s="52"/>
      <c r="Y995" s="52"/>
    </row>
    <row r="996" spans="1:25" ht="13.5">
      <c r="A996" s="52"/>
      <c r="B996" s="52"/>
      <c r="C996" s="52"/>
      <c r="E996" s="52"/>
      <c r="F996" s="52"/>
      <c r="G996" s="52"/>
      <c r="M996" s="52"/>
      <c r="N996" s="52"/>
      <c r="O996" s="52"/>
      <c r="Q996" s="52"/>
      <c r="R996" s="52"/>
      <c r="S996" s="52"/>
      <c r="T996" s="52"/>
      <c r="U996" s="52"/>
      <c r="V996" s="52"/>
      <c r="W996" s="52"/>
      <c r="X996" s="52"/>
      <c r="Y996" s="52"/>
    </row>
  </sheetData>
  <autoFilter ref="B9:P9"/>
  <mergeCells count="286">
    <mergeCell ref="D27:E27"/>
    <mergeCell ref="D28:E28"/>
    <mergeCell ref="D30:E30"/>
    <mergeCell ref="D29:E29"/>
    <mergeCell ref="D47:E47"/>
    <mergeCell ref="D51:E51"/>
    <mergeCell ref="D52:E52"/>
    <mergeCell ref="D50:E50"/>
    <mergeCell ref="D48:E48"/>
    <mergeCell ref="D39:E39"/>
    <mergeCell ref="D46:E46"/>
    <mergeCell ref="D45:E45"/>
    <mergeCell ref="D34:E34"/>
    <mergeCell ref="B3:O3"/>
    <mergeCell ref="B2:O2"/>
    <mergeCell ref="G7:O7"/>
    <mergeCell ref="H8:L8"/>
    <mergeCell ref="D26:E26"/>
    <mergeCell ref="D25:E25"/>
    <mergeCell ref="B6:O6"/>
    <mergeCell ref="B5:O5"/>
    <mergeCell ref="B4:O4"/>
    <mergeCell ref="D17:E17"/>
    <mergeCell ref="D20:E20"/>
    <mergeCell ref="D18:E18"/>
    <mergeCell ref="D22:E22"/>
    <mergeCell ref="D21:E21"/>
    <mergeCell ref="D160:E160"/>
    <mergeCell ref="D173:E173"/>
    <mergeCell ref="D172:E172"/>
    <mergeCell ref="D165:E165"/>
    <mergeCell ref="D133:E133"/>
    <mergeCell ref="D149:E149"/>
    <mergeCell ref="D132:E132"/>
    <mergeCell ref="D16:E16"/>
    <mergeCell ref="B11:D11"/>
    <mergeCell ref="D12:E12"/>
    <mergeCell ref="D13:E13"/>
    <mergeCell ref="D14:E14"/>
    <mergeCell ref="D24:E24"/>
    <mergeCell ref="D23:E23"/>
    <mergeCell ref="D31:E31"/>
    <mergeCell ref="D32:E32"/>
    <mergeCell ref="D42:E42"/>
    <mergeCell ref="D43:E43"/>
    <mergeCell ref="D37:E37"/>
    <mergeCell ref="D38:E38"/>
    <mergeCell ref="D35:E35"/>
    <mergeCell ref="D36:E36"/>
    <mergeCell ref="D40:E40"/>
    <mergeCell ref="D41:E41"/>
    <mergeCell ref="D115:E115"/>
    <mergeCell ref="D108:E108"/>
    <mergeCell ref="D104:E104"/>
    <mergeCell ref="D106:E106"/>
    <mergeCell ref="D105:E105"/>
    <mergeCell ref="D107:E107"/>
    <mergeCell ref="D103:E103"/>
    <mergeCell ref="D80:E80"/>
    <mergeCell ref="D79:E79"/>
    <mergeCell ref="D83:E83"/>
    <mergeCell ref="D84:E84"/>
    <mergeCell ref="D81:E81"/>
    <mergeCell ref="D82:E82"/>
    <mergeCell ref="D86:E86"/>
    <mergeCell ref="D88:E88"/>
    <mergeCell ref="D89:E89"/>
    <mergeCell ref="D76:E76"/>
    <mergeCell ref="D75:E75"/>
    <mergeCell ref="D58:E58"/>
    <mergeCell ref="D57:E57"/>
    <mergeCell ref="D65:E65"/>
    <mergeCell ref="D66:E66"/>
    <mergeCell ref="D61:E61"/>
    <mergeCell ref="D60:E60"/>
    <mergeCell ref="D114:E114"/>
    <mergeCell ref="D112:E112"/>
    <mergeCell ref="D113:E113"/>
    <mergeCell ref="D109:E109"/>
    <mergeCell ref="D110:E110"/>
    <mergeCell ref="D77:E77"/>
    <mergeCell ref="D73:E73"/>
    <mergeCell ref="D78:E78"/>
    <mergeCell ref="D71:E71"/>
    <mergeCell ref="D67:E67"/>
    <mergeCell ref="D68:E68"/>
    <mergeCell ref="D62:D63"/>
    <mergeCell ref="D53:E53"/>
    <mergeCell ref="D187:E187"/>
    <mergeCell ref="D188:E188"/>
    <mergeCell ref="D171:E171"/>
    <mergeCell ref="D169:E169"/>
    <mergeCell ref="D170:E170"/>
    <mergeCell ref="D185:E185"/>
    <mergeCell ref="D184:E184"/>
    <mergeCell ref="D182:E182"/>
    <mergeCell ref="D186:E186"/>
    <mergeCell ref="D98:E98"/>
    <mergeCell ref="D99:E99"/>
    <mergeCell ref="D97:E97"/>
    <mergeCell ref="D96:E96"/>
    <mergeCell ref="D90:E90"/>
    <mergeCell ref="D95:E95"/>
    <mergeCell ref="D102:E102"/>
    <mergeCell ref="D101:E101"/>
    <mergeCell ref="D92:E92"/>
    <mergeCell ref="D91:E91"/>
    <mergeCell ref="D100:E100"/>
    <mergeCell ref="D59:E59"/>
    <mergeCell ref="D64:E64"/>
    <mergeCell ref="D72:E72"/>
    <mergeCell ref="D54:E54"/>
    <mergeCell ref="D69:E69"/>
    <mergeCell ref="D70:E70"/>
    <mergeCell ref="D314:E314"/>
    <mergeCell ref="D313:E313"/>
    <mergeCell ref="D308:E308"/>
    <mergeCell ref="D311:E311"/>
    <mergeCell ref="D309:E309"/>
    <mergeCell ref="D310:E310"/>
    <mergeCell ref="D312:E312"/>
    <mergeCell ref="D283:E283"/>
    <mergeCell ref="D284:E284"/>
    <mergeCell ref="D287:E287"/>
    <mergeCell ref="D292:E292"/>
    <mergeCell ref="D293:E293"/>
    <mergeCell ref="D306:E306"/>
    <mergeCell ref="D166:E166"/>
    <mergeCell ref="D168:E168"/>
    <mergeCell ref="D177:E177"/>
    <mergeCell ref="D175:E175"/>
    <mergeCell ref="D176:E176"/>
    <mergeCell ref="D179:E179"/>
    <mergeCell ref="D180:E180"/>
    <mergeCell ref="D163:E163"/>
    <mergeCell ref="D164:E164"/>
    <mergeCell ref="D307:E307"/>
    <mergeCell ref="D294:E294"/>
    <mergeCell ref="D297:E297"/>
    <mergeCell ref="D295:E295"/>
    <mergeCell ref="D296:E296"/>
    <mergeCell ref="D290:E290"/>
    <mergeCell ref="D291:E291"/>
    <mergeCell ref="D257:E257"/>
    <mergeCell ref="D256:E256"/>
    <mergeCell ref="D260:E260"/>
    <mergeCell ref="D259:E259"/>
    <mergeCell ref="D280:E280"/>
    <mergeCell ref="D279:E279"/>
    <mergeCell ref="D276:E276"/>
    <mergeCell ref="D277:E277"/>
    <mergeCell ref="D278:E278"/>
    <mergeCell ref="D275:E275"/>
    <mergeCell ref="D274:E274"/>
    <mergeCell ref="D267:E267"/>
    <mergeCell ref="D268:E268"/>
    <mergeCell ref="D289:E289"/>
    <mergeCell ref="D298:E298"/>
    <mergeCell ref="D299:E299"/>
    <mergeCell ref="D303:E303"/>
    <mergeCell ref="D300:E300"/>
    <mergeCell ref="D302:E302"/>
    <mergeCell ref="D301:E301"/>
    <mergeCell ref="D244:E244"/>
    <mergeCell ref="D254:E254"/>
    <mergeCell ref="D255:E255"/>
    <mergeCell ref="D253:E253"/>
    <mergeCell ref="D261:E261"/>
    <mergeCell ref="D285:E285"/>
    <mergeCell ref="D281:E281"/>
    <mergeCell ref="D282:E282"/>
    <mergeCell ref="D264:E264"/>
    <mergeCell ref="D263:E263"/>
    <mergeCell ref="D269:E269"/>
    <mergeCell ref="D265:E265"/>
    <mergeCell ref="D266:E266"/>
    <mergeCell ref="D246:E246"/>
    <mergeCell ref="D273:E273"/>
    <mergeCell ref="D242:E242"/>
    <mergeCell ref="D241:E241"/>
    <mergeCell ref="D236:E236"/>
    <mergeCell ref="D237:E237"/>
    <mergeCell ref="D238:E238"/>
    <mergeCell ref="D239:E239"/>
    <mergeCell ref="D240:E240"/>
    <mergeCell ref="D286:E286"/>
    <mergeCell ref="D251:E251"/>
    <mergeCell ref="D245:E245"/>
    <mergeCell ref="D243:E243"/>
    <mergeCell ref="D203:E203"/>
    <mergeCell ref="D200:E200"/>
    <mergeCell ref="D194:E194"/>
    <mergeCell ref="D193:E193"/>
    <mergeCell ref="D247:E247"/>
    <mergeCell ref="D248:E248"/>
    <mergeCell ref="D250:E250"/>
    <mergeCell ref="D249:E249"/>
    <mergeCell ref="D225:E225"/>
    <mergeCell ref="D224:E224"/>
    <mergeCell ref="D213:E213"/>
    <mergeCell ref="D223:E223"/>
    <mergeCell ref="D205:E205"/>
    <mergeCell ref="D206:E206"/>
    <mergeCell ref="D208:E208"/>
    <mergeCell ref="D209:E209"/>
    <mergeCell ref="D231:E231"/>
    <mergeCell ref="D235:E235"/>
    <mergeCell ref="D232:E232"/>
    <mergeCell ref="D233:E233"/>
    <mergeCell ref="D234:E234"/>
    <mergeCell ref="D227:E227"/>
    <mergeCell ref="D226:E226"/>
    <mergeCell ref="D228:E228"/>
    <mergeCell ref="D181:E181"/>
    <mergeCell ref="D178:E178"/>
    <mergeCell ref="D221:E221"/>
    <mergeCell ref="D222:E222"/>
    <mergeCell ref="D215:E215"/>
    <mergeCell ref="D217:E217"/>
    <mergeCell ref="D216:E216"/>
    <mergeCell ref="D214:E214"/>
    <mergeCell ref="D218:E218"/>
    <mergeCell ref="D210:E210"/>
    <mergeCell ref="D211:E211"/>
    <mergeCell ref="D212:E212"/>
    <mergeCell ref="D191:E191"/>
    <mergeCell ref="D189:E189"/>
    <mergeCell ref="D190:E190"/>
    <mergeCell ref="D202:E202"/>
    <mergeCell ref="D201:E201"/>
    <mergeCell ref="D192:E192"/>
    <mergeCell ref="D195:E195"/>
    <mergeCell ref="D198:E198"/>
    <mergeCell ref="D197:E197"/>
    <mergeCell ref="D196:E196"/>
    <mergeCell ref="D199:E199"/>
    <mergeCell ref="D207:E207"/>
    <mergeCell ref="D118:E118"/>
    <mergeCell ref="D117:E117"/>
    <mergeCell ref="D116:E116"/>
    <mergeCell ref="D130:E130"/>
    <mergeCell ref="D131:E131"/>
    <mergeCell ref="D129:E129"/>
    <mergeCell ref="D122:E122"/>
    <mergeCell ref="D127:E127"/>
    <mergeCell ref="D126:E126"/>
    <mergeCell ref="D128:E128"/>
    <mergeCell ref="D121:E121"/>
    <mergeCell ref="D159:E159"/>
    <mergeCell ref="D158:E158"/>
    <mergeCell ref="D135:E135"/>
    <mergeCell ref="D136:E136"/>
    <mergeCell ref="D137:E137"/>
    <mergeCell ref="D140:E140"/>
    <mergeCell ref="D157:E157"/>
    <mergeCell ref="D134:E134"/>
    <mergeCell ref="D138:E138"/>
    <mergeCell ref="D143:E143"/>
    <mergeCell ref="D144:E144"/>
    <mergeCell ref="D145:E145"/>
    <mergeCell ref="D141:E141"/>
    <mergeCell ref="D152:E152"/>
    <mergeCell ref="D229:D230"/>
    <mergeCell ref="D270:D272"/>
    <mergeCell ref="B270:B272"/>
    <mergeCell ref="D304:D305"/>
    <mergeCell ref="B304:B305"/>
    <mergeCell ref="D55:D56"/>
    <mergeCell ref="B55:B56"/>
    <mergeCell ref="B62:B63"/>
    <mergeCell ref="D93:D94"/>
    <mergeCell ref="B93:B94"/>
    <mergeCell ref="D123:D125"/>
    <mergeCell ref="B123:B125"/>
    <mergeCell ref="D219:D220"/>
    <mergeCell ref="B219:B220"/>
    <mergeCell ref="D147:E147"/>
    <mergeCell ref="D150:E150"/>
    <mergeCell ref="D161:E161"/>
    <mergeCell ref="D162:E162"/>
    <mergeCell ref="D155:E155"/>
    <mergeCell ref="D154:E154"/>
    <mergeCell ref="D153:E153"/>
    <mergeCell ref="D151:E151"/>
    <mergeCell ref="D119:E119"/>
    <mergeCell ref="D120:E120"/>
  </mergeCells>
  <pageMargins left="0.7" right="0.7" top="0.75" bottom="0.75" header="0.3" footer="0.3"/>
  <pageSetup orientation="portrait" horizontalDpi="4294967294" r:id="rId1"/>
  <ignoredErrors>
    <ignoredError sqref="L305"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4"/>
  <sheetViews>
    <sheetView showGridLines="0" topLeftCell="A253" zoomScale="80" zoomScaleNormal="80" workbookViewId="0">
      <selection activeCell="F234" sqref="F234"/>
    </sheetView>
  </sheetViews>
  <sheetFormatPr baseColWidth="10" defaultColWidth="15.140625" defaultRowHeight="15" customHeight="1"/>
  <cols>
    <col min="1" max="1" width="6.140625" style="57" customWidth="1"/>
    <col min="2" max="2" width="29.42578125" style="57" customWidth="1"/>
    <col min="3" max="3" width="7.85546875" style="57" customWidth="1"/>
    <col min="4" max="4" width="30.140625" style="364" customWidth="1"/>
    <col min="5" max="5" width="30.140625" style="57" customWidth="1"/>
    <col min="6" max="6" width="33.42578125" style="385" customWidth="1"/>
    <col min="7" max="7" width="28.28515625" style="591" bestFit="1" customWidth="1"/>
    <col min="8" max="8" width="11.42578125" style="412" customWidth="1"/>
    <col min="9" max="9" width="12.28515625" style="412" customWidth="1"/>
    <col min="10" max="10" width="10.85546875" style="412" customWidth="1"/>
    <col min="11" max="11" width="11.85546875" style="412" customWidth="1"/>
    <col min="12" max="12" width="12.5703125" style="412" customWidth="1"/>
    <col min="13" max="13" width="15.5703125" style="411" customWidth="1"/>
    <col min="14" max="14" width="14.140625" style="411" customWidth="1"/>
    <col min="15" max="15" width="32.5703125" style="397" bestFit="1" customWidth="1"/>
    <col min="16" max="16" width="40" style="213" hidden="1" customWidth="1"/>
    <col min="17" max="17" width="12" style="57" customWidth="1"/>
    <col min="18" max="18" width="8.7109375" style="57" customWidth="1"/>
    <col min="19" max="19" width="9.140625" style="57" customWidth="1"/>
    <col min="20" max="22" width="9.42578125" style="57" customWidth="1"/>
    <col min="23" max="23" width="15.5703125" style="57" customWidth="1"/>
    <col min="24" max="25" width="8.7109375" style="57" customWidth="1"/>
    <col min="26" max="16384" width="15.140625" style="57"/>
  </cols>
  <sheetData>
    <row r="1" spans="1:25" ht="15" customHeight="1" thickBot="1">
      <c r="A1" s="52"/>
      <c r="B1" s="53"/>
      <c r="C1" s="53"/>
      <c r="D1" s="358"/>
      <c r="E1" s="53"/>
      <c r="F1" s="54"/>
      <c r="G1" s="587"/>
      <c r="H1" s="404"/>
      <c r="I1" s="404"/>
      <c r="J1" s="404"/>
      <c r="K1" s="404"/>
      <c r="L1" s="405"/>
      <c r="M1" s="405"/>
      <c r="N1" s="405"/>
      <c r="O1" s="404"/>
      <c r="P1" s="193"/>
      <c r="Q1" s="56"/>
      <c r="R1" s="52"/>
      <c r="S1" s="56"/>
      <c r="T1" s="56"/>
      <c r="U1" s="56"/>
      <c r="V1" s="56"/>
      <c r="W1" s="56"/>
      <c r="X1" s="52"/>
      <c r="Y1" s="52"/>
    </row>
    <row r="2" spans="1:25" ht="15" customHeight="1" thickTop="1" thickBot="1">
      <c r="A2" s="52"/>
      <c r="B2" s="895" t="s">
        <v>929</v>
      </c>
      <c r="C2" s="894"/>
      <c r="D2" s="894"/>
      <c r="E2" s="894"/>
      <c r="F2" s="894"/>
      <c r="G2" s="894"/>
      <c r="H2" s="894"/>
      <c r="I2" s="894"/>
      <c r="J2" s="894"/>
      <c r="K2" s="894"/>
      <c r="L2" s="894"/>
      <c r="M2" s="894"/>
      <c r="N2" s="894"/>
      <c r="O2" s="862"/>
      <c r="P2" s="193"/>
      <c r="Q2" s="56"/>
      <c r="R2" s="52"/>
      <c r="S2" s="56"/>
      <c r="T2" s="56"/>
      <c r="U2" s="56"/>
      <c r="V2" s="56"/>
      <c r="W2" s="56"/>
      <c r="X2" s="52"/>
      <c r="Y2" s="52"/>
    </row>
    <row r="3" spans="1:25" ht="15" customHeight="1" thickTop="1" thickBot="1">
      <c r="A3" s="52"/>
      <c r="B3" s="895" t="s">
        <v>1</v>
      </c>
      <c r="C3" s="894"/>
      <c r="D3" s="894"/>
      <c r="E3" s="894"/>
      <c r="F3" s="894"/>
      <c r="G3" s="894"/>
      <c r="H3" s="894"/>
      <c r="I3" s="894"/>
      <c r="J3" s="894"/>
      <c r="K3" s="894"/>
      <c r="L3" s="894"/>
      <c r="M3" s="894"/>
      <c r="N3" s="894"/>
      <c r="O3" s="862"/>
      <c r="P3" s="193"/>
      <c r="Q3" s="56"/>
      <c r="R3" s="52"/>
      <c r="S3" s="56"/>
      <c r="T3" s="56"/>
      <c r="U3" s="56"/>
      <c r="V3" s="56"/>
      <c r="W3" s="56"/>
      <c r="X3" s="52"/>
      <c r="Y3" s="52"/>
    </row>
    <row r="4" spans="1:25" ht="15" customHeight="1" thickTop="1" thickBot="1">
      <c r="A4" s="52"/>
      <c r="B4" s="895" t="s">
        <v>2</v>
      </c>
      <c r="C4" s="894"/>
      <c r="D4" s="894"/>
      <c r="E4" s="894"/>
      <c r="F4" s="894"/>
      <c r="G4" s="894"/>
      <c r="H4" s="894"/>
      <c r="I4" s="894"/>
      <c r="J4" s="894"/>
      <c r="K4" s="894"/>
      <c r="L4" s="894"/>
      <c r="M4" s="894"/>
      <c r="N4" s="894"/>
      <c r="O4" s="862"/>
      <c r="P4" s="193"/>
      <c r="Q4" s="56"/>
      <c r="R4" s="52"/>
      <c r="S4" s="56"/>
      <c r="T4" s="56"/>
      <c r="U4" s="56"/>
      <c r="V4" s="56"/>
      <c r="W4" s="56"/>
      <c r="X4" s="52"/>
      <c r="Y4" s="52"/>
    </row>
    <row r="5" spans="1:25" ht="15" customHeight="1" thickTop="1" thickBot="1">
      <c r="A5" s="52"/>
      <c r="B5" s="895" t="s">
        <v>3</v>
      </c>
      <c r="C5" s="894"/>
      <c r="D5" s="894"/>
      <c r="E5" s="894"/>
      <c r="F5" s="894"/>
      <c r="G5" s="894"/>
      <c r="H5" s="894"/>
      <c r="I5" s="894"/>
      <c r="J5" s="894"/>
      <c r="K5" s="894"/>
      <c r="L5" s="894"/>
      <c r="M5" s="894"/>
      <c r="N5" s="894"/>
      <c r="O5" s="862"/>
      <c r="P5" s="193"/>
      <c r="Q5" s="56"/>
      <c r="R5" s="52"/>
      <c r="S5" s="56"/>
      <c r="T5" s="56"/>
      <c r="U5" s="56"/>
      <c r="V5" s="56"/>
      <c r="W5" s="56"/>
      <c r="X5" s="52"/>
      <c r="Y5" s="52"/>
    </row>
    <row r="6" spans="1:25" ht="15" customHeight="1" thickTop="1" thickBot="1">
      <c r="A6" s="52"/>
      <c r="B6" s="895" t="s">
        <v>4</v>
      </c>
      <c r="C6" s="894"/>
      <c r="D6" s="894"/>
      <c r="E6" s="894"/>
      <c r="F6" s="894"/>
      <c r="G6" s="894"/>
      <c r="H6" s="894"/>
      <c r="I6" s="894"/>
      <c r="J6" s="894"/>
      <c r="K6" s="894"/>
      <c r="L6" s="894"/>
      <c r="M6" s="894"/>
      <c r="N6" s="894"/>
      <c r="O6" s="862"/>
      <c r="P6" s="193"/>
      <c r="Q6" s="56"/>
      <c r="R6" s="52"/>
      <c r="S6" s="56"/>
      <c r="T6" s="56"/>
      <c r="U6" s="56"/>
      <c r="V6" s="56"/>
      <c r="W6" s="56"/>
      <c r="X6" s="52"/>
      <c r="Y6" s="52"/>
    </row>
    <row r="7" spans="1:25" ht="15" customHeight="1" thickTop="1" thickBot="1">
      <c r="A7" s="52"/>
      <c r="B7" s="599" t="s">
        <v>5</v>
      </c>
      <c r="C7" s="59" t="s">
        <v>6</v>
      </c>
      <c r="D7" s="359" t="s">
        <v>7</v>
      </c>
      <c r="E7" s="58" t="s">
        <v>8</v>
      </c>
      <c r="F7" s="60" t="s">
        <v>9</v>
      </c>
      <c r="G7" s="936" t="s">
        <v>10</v>
      </c>
      <c r="H7" s="940"/>
      <c r="I7" s="940"/>
      <c r="J7" s="940"/>
      <c r="K7" s="940"/>
      <c r="L7" s="940"/>
      <c r="M7" s="940"/>
      <c r="N7" s="940"/>
      <c r="O7" s="941"/>
      <c r="P7" s="193"/>
      <c r="Q7" s="56"/>
      <c r="R7" s="52"/>
      <c r="S7" s="56"/>
      <c r="T7" s="56"/>
      <c r="U7" s="56"/>
      <c r="V7" s="56"/>
      <c r="W7" s="56"/>
      <c r="X7" s="52"/>
      <c r="Y7" s="52"/>
    </row>
    <row r="8" spans="1:25" ht="28.5" thickTop="1" thickBot="1">
      <c r="A8" s="52"/>
      <c r="B8" s="58"/>
      <c r="C8" s="61"/>
      <c r="D8" s="359"/>
      <c r="E8" s="58"/>
      <c r="F8" s="60"/>
      <c r="G8" s="406" t="s">
        <v>11</v>
      </c>
      <c r="H8" s="936" t="s">
        <v>12</v>
      </c>
      <c r="I8" s="937"/>
      <c r="J8" s="937"/>
      <c r="K8" s="937"/>
      <c r="L8" s="938"/>
      <c r="M8" s="407" t="s">
        <v>13</v>
      </c>
      <c r="N8" s="407" t="s">
        <v>14</v>
      </c>
      <c r="O8" s="408" t="s">
        <v>928</v>
      </c>
      <c r="P8" s="193"/>
      <c r="Q8" s="56"/>
      <c r="R8" s="52"/>
      <c r="S8" s="56"/>
      <c r="T8" s="56"/>
      <c r="U8" s="56"/>
      <c r="V8" s="56"/>
      <c r="W8" s="56"/>
      <c r="X8" s="52"/>
      <c r="Y8" s="52"/>
    </row>
    <row r="9" spans="1:25" thickTop="1" thickBot="1">
      <c r="A9" s="52"/>
      <c r="B9" s="58"/>
      <c r="C9" s="65"/>
      <c r="D9" s="359"/>
      <c r="E9" s="58"/>
      <c r="F9" s="60"/>
      <c r="G9" s="406"/>
      <c r="H9" s="409">
        <v>2015</v>
      </c>
      <c r="I9" s="409">
        <v>2016</v>
      </c>
      <c r="J9" s="409">
        <v>2017</v>
      </c>
      <c r="K9" s="409">
        <v>2018</v>
      </c>
      <c r="L9" s="409" t="s">
        <v>16</v>
      </c>
      <c r="M9" s="410"/>
      <c r="N9" s="410"/>
      <c r="O9" s="408"/>
      <c r="P9" s="204" t="s">
        <v>897</v>
      </c>
      <c r="Q9" s="56"/>
      <c r="R9" s="52"/>
      <c r="S9" s="56"/>
      <c r="T9" s="56"/>
      <c r="U9" s="56"/>
      <c r="V9" s="56"/>
      <c r="W9" s="56"/>
      <c r="X9" s="52"/>
      <c r="Y9" s="52"/>
    </row>
    <row r="10" spans="1:25" ht="16.5" customHeight="1" thickTop="1" thickBot="1">
      <c r="A10" s="52"/>
      <c r="B10" s="428" t="str">
        <f>HYPERLINK("file:///C:\USUARIO\Documents\CARPETAS%20JMRV\INPEC\PLAN%20INDICATIVO%20INPEC\PLAN%20INDICATIVO%20INPEC.xlsx#'INSTRUCTIVO MATRIZ P.I'!A1","1")</f>
        <v>1</v>
      </c>
      <c r="C10" s="428"/>
      <c r="D10" s="429" t="str">
        <f>HYPERLINK("file:///C:\USUARIO\Documents\CARPETAS%20JMRV\INPEC\PLAN%20INDICATIVO%20INPEC\PLAN%20INDICATIVO%20CONSOLIDADO%2015%20DIC.xlsx#'INSTRUCTIVO MATRIZ P.I'!A1","2")</f>
        <v>2</v>
      </c>
      <c r="E10" s="428" t="str">
        <f>HYPERLINK("file:///C:\USUARIO\Documents\CARPETAS%20JMRV\INPEC\PLAN%20INDICATIVO%20INPEC\PLAN%20INDICATIVO%20CONSOLIDADO%2015%20DIC.xlsx#'INSTRUCTIVO MATRIZ P.I'!A1"," ")</f>
        <v xml:space="preserve"> </v>
      </c>
      <c r="F10" s="428" t="str">
        <f>HYPERLINK("file:///C:\USUARIO\Documents\CARPETAS%20JMRV\INPEC\PLAN%20INDICATIVO%20INPEC\PLAN%20INDICATIVO%20CONSOLIDADO%2015%20DIC.xlsx#'INSTRUCTIVO MATRIZ P.I'!A1","4")</f>
        <v>4</v>
      </c>
      <c r="G10" s="592" t="str">
        <f>HYPERLINK("file:///C:\USUARIO\Documents\CARPETAS%20JMRV\INPEC\PLAN%20INDICATIVO%20INPEC\PLAN%20INDICATIVO%20CONSOLIDADO%2015%20DIC.xlsx#'INSTRUCTIVO MATRIZ P.I'!A1","6")</f>
        <v>6</v>
      </c>
      <c r="H10" s="550" t="str">
        <f>HYPERLINK("file:///C:\USUARIO\Documents\CARPETAS%20JMRV\INPEC\PLAN%20INDICATIVO%20INPEC\PLAN%20INDICATIVO%20CONSOLIDADO%2015%20DIC.xlsx#'INSTRUCTIVO MATRIZ P.I'!A1","7")</f>
        <v>7</v>
      </c>
      <c r="I10" s="550" t="str">
        <f>HYPERLINK("file:///C:\USUARIO\Documents\CARPETAS%20JMRV\INPEC\PLAN%20INDICATIVO%20INPEC\PLAN%20INDICATIVO%20CONSOLIDADO%2015%20DIC.xlsx#'INSTRUCTIVO MATRIZ P.I'!A1","8")</f>
        <v>8</v>
      </c>
      <c r="J10" s="550" t="str">
        <f>HYPERLINK("file:///C:\USUARIO\Documents\CARPETAS%20JMRV\INPEC\PLAN%20INDICATIVO%20INPEC\PLAN%20INDICATIVO%20CONSOLIDADO%2015%20DIC.xlsx#'INSTRUCTIVO MATRIZ P.I'!A1","9")</f>
        <v>9</v>
      </c>
      <c r="K10" s="550" t="str">
        <f>HYPERLINK("file:///C:\USUARIO\Documents\CARPETAS%20JMRV\INPEC\PLAN%20INDICATIVO%20INPEC\PLAN%20INDICATIVO%20CONSOLIDADO%2015%20DIC.xlsx#'INSTRUCTIVO MATRIZ P.I'!A1","10")</f>
        <v>10</v>
      </c>
      <c r="L10" s="430" t="str">
        <f>HYPERLINK("file:///C:\USUARIO\Documents\CARPETAS%20JMRV\INPEC\PLAN%20INDICATIVO%20INPEC\PLAN%20INDICATIVO%20CONSOLIDADO%2015%20DIC.xlsx#'INSTRUCTIVO MATRIZ P.I'!A1","11")</f>
        <v>11</v>
      </c>
      <c r="M10" s="430" t="str">
        <f>HYPERLINK("file:///C:\USUARIO\Documents\CARPETAS%20JMRV\INPEC\PLAN%20INDICATIVO%20INPEC\PLAN%20INDICATIVO%20CONSOLIDADO%2015%20DIC.xlsx#'INSTRUCTIVO MATRIZ P.I'!A1","12")</f>
        <v>12</v>
      </c>
      <c r="N10" s="430" t="str">
        <f>HYPERLINK("file:///C:\USUARIO\Documents\CARPETAS%20JMRV\INPEC\PLAN%20INDICATIVO%20INPEC\PLAN%20INDICATIVO%20CONSOLIDADO%2015%20DIC.xlsx#'INSTRUCTIVO MATRIZ P.I'!A1","15")</f>
        <v>15</v>
      </c>
      <c r="O10" s="431" t="str">
        <f>HYPERLINK("file:///C:\USUARIO\Documents\CARPETAS%20JMRV\INPEC\PLAN%20INDICATIVO%20INPEC\PLAN%20INDICATIVO%20CONSOLIDADO%2015%20DIC.xlsx#'INSTRUCTIVO MATRIZ P.I'!A1","16")</f>
        <v>16</v>
      </c>
      <c r="P10" s="205"/>
      <c r="Q10" s="56"/>
      <c r="R10" s="52"/>
      <c r="S10" s="56"/>
      <c r="T10" s="56"/>
      <c r="U10" s="56"/>
      <c r="V10" s="56"/>
      <c r="W10" s="56"/>
      <c r="X10" s="52"/>
      <c r="Y10" s="52"/>
    </row>
    <row r="11" spans="1:25" ht="49.5" customHeight="1" thickTop="1" thickBot="1">
      <c r="A11" s="69"/>
      <c r="B11" s="939" t="s">
        <v>17</v>
      </c>
      <c r="C11" s="912"/>
      <c r="D11" s="912"/>
      <c r="E11" s="433"/>
      <c r="F11" s="432"/>
      <c r="G11" s="588"/>
      <c r="H11" s="551"/>
      <c r="I11" s="551"/>
      <c r="J11" s="551"/>
      <c r="K11" s="551"/>
      <c r="L11" s="434"/>
      <c r="M11" s="434"/>
      <c r="N11" s="434"/>
      <c r="O11" s="435"/>
      <c r="P11" s="413"/>
      <c r="Q11" s="69"/>
      <c r="R11" s="69"/>
      <c r="S11" s="69"/>
      <c r="T11" s="69"/>
      <c r="U11" s="69"/>
      <c r="V11" s="69"/>
      <c r="W11" s="69"/>
      <c r="X11" s="69"/>
      <c r="Y11" s="52"/>
    </row>
    <row r="12" spans="1:25" ht="35.25" customHeight="1" thickTop="1" thickBot="1">
      <c r="A12" s="244"/>
      <c r="B12" s="436" t="s">
        <v>18</v>
      </c>
      <c r="C12" s="437" t="s">
        <v>19</v>
      </c>
      <c r="D12" s="904" t="s">
        <v>20</v>
      </c>
      <c r="E12" s="904"/>
      <c r="F12" s="904"/>
      <c r="G12" s="589"/>
      <c r="H12" s="552"/>
      <c r="I12" s="552"/>
      <c r="J12" s="552"/>
      <c r="K12" s="552"/>
      <c r="L12" s="440"/>
      <c r="M12" s="441"/>
      <c r="N12" s="441"/>
      <c r="O12" s="441"/>
      <c r="P12" s="413"/>
      <c r="Q12" s="69"/>
      <c r="R12" s="69"/>
      <c r="S12" s="69"/>
      <c r="T12" s="69"/>
      <c r="U12" s="69"/>
      <c r="V12" s="69"/>
      <c r="W12" s="69"/>
      <c r="X12" s="76"/>
      <c r="Y12" s="52"/>
    </row>
    <row r="13" spans="1:25" ht="35.25" customHeight="1" thickTop="1" thickBot="1">
      <c r="A13" s="52"/>
      <c r="B13" s="442" t="s">
        <v>21</v>
      </c>
      <c r="C13" s="442" t="s">
        <v>22</v>
      </c>
      <c r="D13" s="905" t="s">
        <v>23</v>
      </c>
      <c r="E13" s="905"/>
      <c r="F13" s="905"/>
      <c r="G13" s="443"/>
      <c r="H13" s="444"/>
      <c r="I13" s="444"/>
      <c r="J13" s="444"/>
      <c r="K13" s="444"/>
      <c r="L13" s="443"/>
      <c r="M13" s="444"/>
      <c r="N13" s="444"/>
      <c r="O13" s="445"/>
      <c r="P13" s="414"/>
      <c r="Q13" s="82"/>
      <c r="R13" s="52"/>
      <c r="S13" s="83"/>
      <c r="T13" s="83"/>
      <c r="U13" s="83"/>
      <c r="V13" s="83"/>
      <c r="W13" s="83"/>
      <c r="X13" s="52"/>
      <c r="Y13" s="52"/>
    </row>
    <row r="14" spans="1:25" ht="40.5" customHeight="1" thickTop="1" thickBot="1">
      <c r="A14" s="52"/>
      <c r="B14" s="446" t="s">
        <v>24</v>
      </c>
      <c r="C14" s="447" t="s">
        <v>25</v>
      </c>
      <c r="D14" s="929" t="s">
        <v>26</v>
      </c>
      <c r="E14" s="930"/>
      <c r="F14" s="446"/>
      <c r="G14" s="448"/>
      <c r="H14" s="449"/>
      <c r="I14" s="449"/>
      <c r="J14" s="449"/>
      <c r="K14" s="449"/>
      <c r="L14" s="448"/>
      <c r="M14" s="449"/>
      <c r="N14" s="449"/>
      <c r="O14" s="450"/>
      <c r="P14" s="414"/>
      <c r="Q14" s="82"/>
      <c r="R14" s="52"/>
      <c r="S14" s="89"/>
      <c r="T14" s="89"/>
      <c r="U14" s="89"/>
      <c r="V14" s="89"/>
      <c r="W14" s="89"/>
      <c r="X14" s="52"/>
      <c r="Y14" s="52"/>
    </row>
    <row r="15" spans="1:25" ht="69" customHeight="1" thickTop="1" thickBot="1">
      <c r="A15" s="52"/>
      <c r="B15" s="451" t="s">
        <v>27</v>
      </c>
      <c r="C15" s="452" t="s">
        <v>28</v>
      </c>
      <c r="D15" s="453" t="s">
        <v>29</v>
      </c>
      <c r="E15" s="454" t="s">
        <v>30</v>
      </c>
      <c r="F15" s="452" t="s">
        <v>31</v>
      </c>
      <c r="G15" s="455">
        <v>4</v>
      </c>
      <c r="H15" s="553">
        <v>6</v>
      </c>
      <c r="I15" s="553">
        <v>6</v>
      </c>
      <c r="J15" s="553">
        <v>6</v>
      </c>
      <c r="K15" s="553">
        <v>6</v>
      </c>
      <c r="L15" s="455">
        <v>24</v>
      </c>
      <c r="M15" s="456" t="s">
        <v>32</v>
      </c>
      <c r="N15" s="456"/>
      <c r="O15" s="457">
        <f>+N15/L15</f>
        <v>0</v>
      </c>
      <c r="P15" s="414"/>
      <c r="Q15" s="82"/>
      <c r="R15" s="52"/>
      <c r="S15" s="95"/>
      <c r="T15" s="96"/>
      <c r="U15" s="96"/>
      <c r="V15" s="96"/>
      <c r="W15" s="96"/>
      <c r="X15" s="52"/>
      <c r="Y15" s="52"/>
    </row>
    <row r="16" spans="1:25" ht="75" customHeight="1" thickTop="1" thickBot="1">
      <c r="A16" s="215"/>
      <c r="B16" s="458" t="s">
        <v>33</v>
      </c>
      <c r="C16" s="459" t="s">
        <v>34</v>
      </c>
      <c r="D16" s="906" t="s">
        <v>35</v>
      </c>
      <c r="E16" s="907"/>
      <c r="F16" s="601" t="s">
        <v>31</v>
      </c>
      <c r="G16" s="460">
        <v>0</v>
      </c>
      <c r="H16" s="474">
        <v>1</v>
      </c>
      <c r="I16" s="474">
        <v>0</v>
      </c>
      <c r="J16" s="474">
        <v>0</v>
      </c>
      <c r="K16" s="474">
        <v>0</v>
      </c>
      <c r="L16" s="460">
        <f>SUM(H16:K16)</f>
        <v>1</v>
      </c>
      <c r="M16" s="461" t="s">
        <v>32</v>
      </c>
      <c r="N16" s="474"/>
      <c r="O16" s="462">
        <f>+N16/L16</f>
        <v>0</v>
      </c>
      <c r="P16" s="415"/>
      <c r="Q16" s="226"/>
      <c r="R16" s="215"/>
      <c r="S16" s="228"/>
      <c r="T16" s="228"/>
      <c r="U16" s="227"/>
      <c r="V16" s="227"/>
      <c r="W16" s="229"/>
      <c r="X16" s="215"/>
      <c r="Y16" s="52"/>
    </row>
    <row r="17" spans="1:25" ht="50.25" customHeight="1" thickTop="1" thickBot="1">
      <c r="A17" s="106"/>
      <c r="B17" s="463" t="s">
        <v>36</v>
      </c>
      <c r="C17" s="459" t="s">
        <v>37</v>
      </c>
      <c r="D17" s="942" t="s">
        <v>38</v>
      </c>
      <c r="E17" s="912"/>
      <c r="F17" s="601" t="s">
        <v>31</v>
      </c>
      <c r="G17" s="464">
        <v>0</v>
      </c>
      <c r="H17" s="503">
        <v>0</v>
      </c>
      <c r="I17" s="503">
        <v>1</v>
      </c>
      <c r="J17" s="503">
        <v>1</v>
      </c>
      <c r="K17" s="503">
        <v>1</v>
      </c>
      <c r="L17" s="464">
        <f>SUBTOTAL(9,I17:K17)</f>
        <v>3</v>
      </c>
      <c r="M17" s="461" t="s">
        <v>32</v>
      </c>
      <c r="N17" s="474"/>
      <c r="O17" s="462">
        <f>+N17/L17</f>
        <v>0</v>
      </c>
      <c r="P17" s="416"/>
      <c r="Q17" s="110"/>
      <c r="R17" s="106"/>
      <c r="S17" s="111"/>
      <c r="T17" s="111"/>
      <c r="U17" s="112"/>
      <c r="V17" s="112"/>
      <c r="W17" s="113"/>
      <c r="X17" s="106"/>
      <c r="Y17" s="52"/>
    </row>
    <row r="18" spans="1:25" ht="39" customHeight="1" thickTop="1" thickBot="1">
      <c r="A18" s="106"/>
      <c r="B18" s="463" t="s">
        <v>50</v>
      </c>
      <c r="C18" s="459" t="s">
        <v>39</v>
      </c>
      <c r="D18" s="942" t="s">
        <v>40</v>
      </c>
      <c r="E18" s="912"/>
      <c r="F18" s="601" t="s">
        <v>31</v>
      </c>
      <c r="G18" s="464">
        <v>0</v>
      </c>
      <c r="H18" s="503">
        <v>0</v>
      </c>
      <c r="I18" s="503">
        <v>6</v>
      </c>
      <c r="J18" s="503"/>
      <c r="K18" s="503"/>
      <c r="L18" s="464">
        <v>6</v>
      </c>
      <c r="M18" s="461" t="s">
        <v>32</v>
      </c>
      <c r="N18" s="474"/>
      <c r="O18" s="462"/>
      <c r="P18" s="416"/>
      <c r="Q18" s="110"/>
      <c r="R18" s="106"/>
      <c r="S18" s="111"/>
      <c r="T18" s="111"/>
      <c r="U18" s="112"/>
      <c r="V18" s="112"/>
      <c r="W18" s="113"/>
      <c r="X18" s="106"/>
      <c r="Y18" s="52"/>
    </row>
    <row r="19" spans="1:25" ht="38.25" customHeight="1" thickTop="1" thickBot="1">
      <c r="A19" s="52"/>
      <c r="B19" s="451" t="s">
        <v>41</v>
      </c>
      <c r="C19" s="452" t="s">
        <v>42</v>
      </c>
      <c r="D19" s="451" t="s">
        <v>43</v>
      </c>
      <c r="E19" s="477" t="s">
        <v>911</v>
      </c>
      <c r="F19" s="602" t="s">
        <v>44</v>
      </c>
      <c r="G19" s="525">
        <v>0.85</v>
      </c>
      <c r="H19" s="554">
        <v>0.9</v>
      </c>
      <c r="I19" s="555">
        <v>0.98</v>
      </c>
      <c r="J19" s="555">
        <v>0.98</v>
      </c>
      <c r="K19" s="555">
        <v>0.98</v>
      </c>
      <c r="L19" s="526">
        <v>0.98</v>
      </c>
      <c r="M19" s="456" t="s">
        <v>45</v>
      </c>
      <c r="N19" s="539"/>
      <c r="O19" s="527">
        <f t="shared" ref="O19:O31" si="0">+N19/L19</f>
        <v>0</v>
      </c>
      <c r="P19" s="414"/>
      <c r="Q19" s="119"/>
      <c r="R19" s="52"/>
      <c r="S19" s="95"/>
      <c r="T19" s="96"/>
      <c r="U19" s="96"/>
      <c r="V19" s="96"/>
      <c r="W19" s="96"/>
      <c r="X19" s="52"/>
      <c r="Y19" s="52"/>
    </row>
    <row r="20" spans="1:25" ht="56.25" customHeight="1" thickTop="1" thickBot="1">
      <c r="A20" s="106"/>
      <c r="B20" s="466" t="s">
        <v>33</v>
      </c>
      <c r="C20" s="459" t="s">
        <v>46</v>
      </c>
      <c r="D20" s="928" t="s">
        <v>47</v>
      </c>
      <c r="E20" s="912"/>
      <c r="F20" s="601" t="s">
        <v>31</v>
      </c>
      <c r="G20" s="467">
        <v>0.15</v>
      </c>
      <c r="H20" s="502">
        <v>0.6</v>
      </c>
      <c r="I20" s="502">
        <v>0.65</v>
      </c>
      <c r="J20" s="502">
        <v>0.7</v>
      </c>
      <c r="K20" s="502">
        <v>0.75</v>
      </c>
      <c r="L20" s="467">
        <f>+K20</f>
        <v>0.75</v>
      </c>
      <c r="M20" s="461" t="s">
        <v>45</v>
      </c>
      <c r="N20" s="474"/>
      <c r="O20" s="462">
        <f t="shared" si="0"/>
        <v>0</v>
      </c>
      <c r="P20" s="414"/>
      <c r="Q20" s="119"/>
      <c r="R20" s="52"/>
      <c r="S20" s="123"/>
      <c r="T20" s="123"/>
      <c r="U20" s="123"/>
      <c r="V20" s="123"/>
      <c r="W20" s="124"/>
      <c r="X20" s="52"/>
      <c r="Y20" s="52"/>
    </row>
    <row r="21" spans="1:25" ht="45.75" customHeight="1" thickTop="1" thickBot="1">
      <c r="A21" s="106"/>
      <c r="B21" s="466" t="s">
        <v>36</v>
      </c>
      <c r="C21" s="459" t="s">
        <v>48</v>
      </c>
      <c r="D21" s="928" t="s">
        <v>49</v>
      </c>
      <c r="E21" s="912"/>
      <c r="F21" s="601" t="s">
        <v>31</v>
      </c>
      <c r="G21" s="464">
        <v>36</v>
      </c>
      <c r="H21" s="503">
        <v>36</v>
      </c>
      <c r="I21" s="474">
        <v>10</v>
      </c>
      <c r="J21" s="503">
        <v>36</v>
      </c>
      <c r="K21" s="503">
        <v>36</v>
      </c>
      <c r="L21" s="464">
        <f>SUM(H21:K21)</f>
        <v>118</v>
      </c>
      <c r="M21" s="461" t="s">
        <v>32</v>
      </c>
      <c r="N21" s="474"/>
      <c r="O21" s="462">
        <f t="shared" si="0"/>
        <v>0</v>
      </c>
      <c r="P21" s="417" t="s">
        <v>899</v>
      </c>
      <c r="Q21" s="119"/>
      <c r="R21" s="52"/>
      <c r="S21" s="123"/>
      <c r="T21" s="123"/>
      <c r="U21" s="123"/>
      <c r="V21" s="123"/>
      <c r="W21" s="124"/>
      <c r="X21" s="52"/>
      <c r="Y21" s="52"/>
    </row>
    <row r="22" spans="1:25" ht="48.75" customHeight="1" thickTop="1" thickBot="1">
      <c r="A22" s="106"/>
      <c r="B22" s="466" t="s">
        <v>50</v>
      </c>
      <c r="C22" s="459" t="s">
        <v>51</v>
      </c>
      <c r="D22" s="906" t="s">
        <v>52</v>
      </c>
      <c r="E22" s="907"/>
      <c r="F22" s="601" t="s">
        <v>31</v>
      </c>
      <c r="G22" s="467">
        <v>0.85</v>
      </c>
      <c r="H22" s="502">
        <v>0.9</v>
      </c>
      <c r="I22" s="556">
        <v>0.96</v>
      </c>
      <c r="J22" s="502">
        <v>0.97</v>
      </c>
      <c r="K22" s="502">
        <v>0.98</v>
      </c>
      <c r="L22" s="467">
        <f>+K22</f>
        <v>0.98</v>
      </c>
      <c r="M22" s="461" t="s">
        <v>45</v>
      </c>
      <c r="N22" s="474"/>
      <c r="O22" s="462">
        <f t="shared" si="0"/>
        <v>0</v>
      </c>
      <c r="P22" s="414"/>
      <c r="Q22" s="119"/>
      <c r="R22" s="52"/>
      <c r="S22" s="125"/>
      <c r="T22" s="123"/>
      <c r="U22" s="123"/>
      <c r="V22" s="123"/>
      <c r="W22" s="124"/>
      <c r="X22" s="52"/>
      <c r="Y22" s="52"/>
    </row>
    <row r="23" spans="1:25" s="231" customFormat="1" ht="41.25" customHeight="1" thickTop="1" thickBot="1">
      <c r="A23" s="215"/>
      <c r="B23" s="466" t="s">
        <v>53</v>
      </c>
      <c r="C23" s="459" t="s">
        <v>54</v>
      </c>
      <c r="D23" s="906" t="s">
        <v>55</v>
      </c>
      <c r="E23" s="907"/>
      <c r="F23" s="601" t="s">
        <v>31</v>
      </c>
      <c r="G23" s="460">
        <v>12</v>
      </c>
      <c r="H23" s="474">
        <v>12</v>
      </c>
      <c r="I23" s="474">
        <v>12</v>
      </c>
      <c r="J23" s="474">
        <v>12</v>
      </c>
      <c r="K23" s="474">
        <v>12</v>
      </c>
      <c r="L23" s="460">
        <f>SUM(H23:K23)</f>
        <v>48</v>
      </c>
      <c r="M23" s="461" t="s">
        <v>32</v>
      </c>
      <c r="N23" s="474"/>
      <c r="O23" s="462">
        <f t="shared" si="0"/>
        <v>0</v>
      </c>
      <c r="P23" s="415"/>
      <c r="Q23" s="226"/>
      <c r="R23" s="215"/>
      <c r="S23" s="227"/>
      <c r="T23" s="228"/>
      <c r="U23" s="227"/>
      <c r="V23" s="227"/>
      <c r="W23" s="229"/>
      <c r="X23" s="215"/>
      <c r="Y23" s="230"/>
    </row>
    <row r="24" spans="1:25" ht="45.75" customHeight="1" thickTop="1" thickBot="1">
      <c r="A24" s="106"/>
      <c r="B24" s="466" t="s">
        <v>56</v>
      </c>
      <c r="C24" s="459" t="s">
        <v>57</v>
      </c>
      <c r="D24" s="909" t="s">
        <v>58</v>
      </c>
      <c r="E24" s="910"/>
      <c r="F24" s="601" t="s">
        <v>31</v>
      </c>
      <c r="G24" s="464">
        <v>0</v>
      </c>
      <c r="H24" s="503">
        <v>0</v>
      </c>
      <c r="I24" s="503">
        <v>1</v>
      </c>
      <c r="J24" s="503">
        <v>0</v>
      </c>
      <c r="K24" s="503">
        <v>0</v>
      </c>
      <c r="L24" s="464">
        <v>1</v>
      </c>
      <c r="M24" s="461" t="s">
        <v>32</v>
      </c>
      <c r="N24" s="474"/>
      <c r="O24" s="462">
        <f t="shared" si="0"/>
        <v>0</v>
      </c>
      <c r="P24" s="414"/>
      <c r="Q24" s="119"/>
      <c r="R24" s="52"/>
      <c r="S24" s="125"/>
      <c r="T24" s="123"/>
      <c r="U24" s="125"/>
      <c r="V24" s="125"/>
      <c r="W24" s="124"/>
      <c r="X24" s="52"/>
      <c r="Y24" s="52"/>
    </row>
    <row r="25" spans="1:25" ht="45.75" customHeight="1" thickTop="1" thickBot="1">
      <c r="A25" s="106"/>
      <c r="B25" s="466" t="s">
        <v>59</v>
      </c>
      <c r="C25" s="459" t="s">
        <v>60</v>
      </c>
      <c r="D25" s="909" t="s">
        <v>61</v>
      </c>
      <c r="E25" s="910"/>
      <c r="F25" s="601" t="s">
        <v>31</v>
      </c>
      <c r="G25" s="464">
        <v>0</v>
      </c>
      <c r="H25" s="503">
        <v>0</v>
      </c>
      <c r="I25" s="503">
        <v>1</v>
      </c>
      <c r="J25" s="503">
        <v>0</v>
      </c>
      <c r="K25" s="503">
        <v>0</v>
      </c>
      <c r="L25" s="464">
        <v>1</v>
      </c>
      <c r="M25" s="461" t="s">
        <v>32</v>
      </c>
      <c r="N25" s="474"/>
      <c r="O25" s="462">
        <f t="shared" si="0"/>
        <v>0</v>
      </c>
      <c r="P25" s="414"/>
      <c r="Q25" s="119"/>
      <c r="R25" s="52"/>
      <c r="S25" s="125"/>
      <c r="T25" s="123"/>
      <c r="U25" s="125"/>
      <c r="V25" s="125"/>
      <c r="W25" s="124"/>
      <c r="X25" s="52"/>
      <c r="Y25" s="52"/>
    </row>
    <row r="26" spans="1:25" ht="45.75" customHeight="1" thickTop="1" thickBot="1">
      <c r="A26" s="106"/>
      <c r="B26" s="466" t="s">
        <v>62</v>
      </c>
      <c r="C26" s="459" t="s">
        <v>63</v>
      </c>
      <c r="D26" s="909" t="s">
        <v>64</v>
      </c>
      <c r="E26" s="910"/>
      <c r="F26" s="601" t="s">
        <v>31</v>
      </c>
      <c r="G26" s="468">
        <v>1</v>
      </c>
      <c r="H26" s="557">
        <v>1</v>
      </c>
      <c r="I26" s="557">
        <v>1</v>
      </c>
      <c r="J26" s="557">
        <v>1</v>
      </c>
      <c r="K26" s="557">
        <v>1</v>
      </c>
      <c r="L26" s="468">
        <v>1</v>
      </c>
      <c r="M26" s="461" t="s">
        <v>32</v>
      </c>
      <c r="N26" s="474"/>
      <c r="O26" s="462">
        <f t="shared" si="0"/>
        <v>0</v>
      </c>
      <c r="P26" s="414"/>
      <c r="Q26" s="119"/>
      <c r="R26" s="52"/>
      <c r="S26" s="125"/>
      <c r="T26" s="123"/>
      <c r="U26" s="125"/>
      <c r="V26" s="125"/>
      <c r="W26" s="124"/>
      <c r="X26" s="52"/>
      <c r="Y26" s="52"/>
    </row>
    <row r="27" spans="1:25" ht="43.5" customHeight="1" thickTop="1" thickBot="1">
      <c r="A27" s="215"/>
      <c r="B27" s="466" t="s">
        <v>65</v>
      </c>
      <c r="C27" s="459" t="s">
        <v>67</v>
      </c>
      <c r="D27" s="906" t="s">
        <v>68</v>
      </c>
      <c r="E27" s="907"/>
      <c r="F27" s="601" t="s">
        <v>31</v>
      </c>
      <c r="G27" s="469">
        <v>11</v>
      </c>
      <c r="H27" s="558">
        <v>6</v>
      </c>
      <c r="I27" s="558">
        <v>12</v>
      </c>
      <c r="J27" s="558">
        <v>12</v>
      </c>
      <c r="K27" s="558">
        <v>12</v>
      </c>
      <c r="L27" s="469">
        <f>+K27</f>
        <v>12</v>
      </c>
      <c r="M27" s="461" t="s">
        <v>32</v>
      </c>
      <c r="N27" s="474"/>
      <c r="O27" s="462">
        <f t="shared" si="0"/>
        <v>0</v>
      </c>
      <c r="P27" s="418"/>
      <c r="Q27" s="102"/>
      <c r="R27" s="97"/>
      <c r="S27" s="104"/>
      <c r="T27" s="103"/>
      <c r="U27" s="104"/>
      <c r="V27" s="104"/>
      <c r="W27" s="105"/>
      <c r="X27" s="97"/>
      <c r="Y27" s="52"/>
    </row>
    <row r="28" spans="1:25" ht="84.75" customHeight="1" thickTop="1" thickBot="1">
      <c r="A28" s="215"/>
      <c r="B28" s="466" t="s">
        <v>99</v>
      </c>
      <c r="C28" s="470" t="s">
        <v>70</v>
      </c>
      <c r="D28" s="926" t="s">
        <v>71</v>
      </c>
      <c r="E28" s="910"/>
      <c r="F28" s="601" t="s">
        <v>31</v>
      </c>
      <c r="G28" s="469">
        <v>0</v>
      </c>
      <c r="H28" s="559">
        <v>1</v>
      </c>
      <c r="I28" s="559">
        <v>0</v>
      </c>
      <c r="J28" s="559">
        <v>0</v>
      </c>
      <c r="K28" s="558">
        <v>0</v>
      </c>
      <c r="L28" s="471">
        <v>1</v>
      </c>
      <c r="M28" s="461" t="s">
        <v>45</v>
      </c>
      <c r="N28" s="474"/>
      <c r="O28" s="462">
        <f t="shared" si="0"/>
        <v>0</v>
      </c>
      <c r="P28" s="418"/>
      <c r="Q28" s="102"/>
      <c r="R28" s="97"/>
      <c r="S28" s="104"/>
      <c r="T28" s="103"/>
      <c r="U28" s="104"/>
      <c r="V28" s="104"/>
      <c r="W28" s="105"/>
      <c r="X28" s="97"/>
      <c r="Y28" s="52"/>
    </row>
    <row r="29" spans="1:25" ht="60" customHeight="1" thickTop="1" thickBot="1">
      <c r="A29" s="215"/>
      <c r="B29" s="466" t="s">
        <v>66</v>
      </c>
      <c r="C29" s="470" t="s">
        <v>73</v>
      </c>
      <c r="D29" s="906" t="s">
        <v>74</v>
      </c>
      <c r="E29" s="907"/>
      <c r="F29" s="601" t="s">
        <v>31</v>
      </c>
      <c r="G29" s="469">
        <v>0</v>
      </c>
      <c r="H29" s="558">
        <v>6</v>
      </c>
      <c r="I29" s="558">
        <v>6</v>
      </c>
      <c r="J29" s="558">
        <v>6</v>
      </c>
      <c r="K29" s="558">
        <v>6</v>
      </c>
      <c r="L29" s="469">
        <f>+K29</f>
        <v>6</v>
      </c>
      <c r="M29" s="461" t="s">
        <v>32</v>
      </c>
      <c r="N29" s="474"/>
      <c r="O29" s="462">
        <f t="shared" si="0"/>
        <v>0</v>
      </c>
      <c r="P29" s="418"/>
      <c r="Q29" s="102"/>
      <c r="R29" s="97"/>
      <c r="S29" s="104"/>
      <c r="T29" s="103"/>
      <c r="U29" s="104"/>
      <c r="V29" s="104"/>
      <c r="W29" s="105"/>
      <c r="X29" s="97"/>
      <c r="Y29" s="52"/>
    </row>
    <row r="30" spans="1:25" ht="44.25" customHeight="1" thickTop="1" thickBot="1">
      <c r="A30" s="215"/>
      <c r="B30" s="466" t="s">
        <v>69</v>
      </c>
      <c r="C30" s="470" t="s">
        <v>76</v>
      </c>
      <c r="D30" s="906" t="s">
        <v>77</v>
      </c>
      <c r="E30" s="907"/>
      <c r="F30" s="601" t="s">
        <v>31</v>
      </c>
      <c r="G30" s="469">
        <v>0</v>
      </c>
      <c r="H30" s="558">
        <v>10</v>
      </c>
      <c r="I30" s="558">
        <v>10</v>
      </c>
      <c r="J30" s="558">
        <v>10</v>
      </c>
      <c r="K30" s="558">
        <v>10</v>
      </c>
      <c r="L30" s="469">
        <f>SUM(H30:K30)</f>
        <v>40</v>
      </c>
      <c r="M30" s="461" t="s">
        <v>32</v>
      </c>
      <c r="N30" s="474"/>
      <c r="O30" s="462">
        <f t="shared" si="0"/>
        <v>0</v>
      </c>
      <c r="P30" s="418"/>
      <c r="Q30" s="102"/>
      <c r="R30" s="97"/>
      <c r="S30" s="104"/>
      <c r="T30" s="103"/>
      <c r="U30" s="104"/>
      <c r="V30" s="104"/>
      <c r="W30" s="105"/>
      <c r="X30" s="97"/>
      <c r="Y30" s="52"/>
    </row>
    <row r="31" spans="1:25" ht="54" customHeight="1" thickTop="1" thickBot="1">
      <c r="A31" s="215"/>
      <c r="B31" s="466" t="s">
        <v>72</v>
      </c>
      <c r="C31" s="470" t="s">
        <v>79</v>
      </c>
      <c r="D31" s="906" t="s">
        <v>80</v>
      </c>
      <c r="E31" s="907"/>
      <c r="F31" s="601" t="s">
        <v>81</v>
      </c>
      <c r="G31" s="472">
        <v>0</v>
      </c>
      <c r="H31" s="560">
        <v>0.33</v>
      </c>
      <c r="I31" s="561">
        <v>0.66</v>
      </c>
      <c r="J31" s="561">
        <v>1</v>
      </c>
      <c r="K31" s="561">
        <v>0</v>
      </c>
      <c r="L31" s="473">
        <v>1</v>
      </c>
      <c r="M31" s="474" t="s">
        <v>45</v>
      </c>
      <c r="N31" s="474"/>
      <c r="O31" s="475">
        <f t="shared" si="0"/>
        <v>0</v>
      </c>
      <c r="P31" s="414"/>
      <c r="Q31" s="119"/>
      <c r="R31" s="52"/>
      <c r="S31" s="125"/>
      <c r="T31" s="123"/>
      <c r="U31" s="125"/>
      <c r="V31" s="125"/>
      <c r="W31" s="124"/>
      <c r="X31" s="52"/>
      <c r="Y31" s="52"/>
    </row>
    <row r="32" spans="1:25" ht="54" customHeight="1" thickTop="1" thickBot="1">
      <c r="A32" s="215"/>
      <c r="B32" s="466" t="s">
        <v>75</v>
      </c>
      <c r="C32" s="470" t="s">
        <v>83</v>
      </c>
      <c r="D32" s="906" t="s">
        <v>84</v>
      </c>
      <c r="E32" s="907"/>
      <c r="F32" s="601" t="s">
        <v>31</v>
      </c>
      <c r="G32" s="469">
        <v>0</v>
      </c>
      <c r="H32" s="559">
        <v>1</v>
      </c>
      <c r="I32" s="559">
        <v>1</v>
      </c>
      <c r="J32" s="559">
        <v>1</v>
      </c>
      <c r="K32" s="559">
        <v>1</v>
      </c>
      <c r="L32" s="471">
        <v>1</v>
      </c>
      <c r="M32" s="474" t="s">
        <v>45</v>
      </c>
      <c r="N32" s="474"/>
      <c r="O32" s="475"/>
      <c r="P32" s="414"/>
      <c r="Q32" s="119"/>
      <c r="R32" s="52"/>
      <c r="S32" s="125"/>
      <c r="T32" s="123"/>
      <c r="U32" s="125"/>
      <c r="V32" s="125"/>
      <c r="W32" s="124"/>
      <c r="X32" s="52"/>
      <c r="Y32" s="52"/>
    </row>
    <row r="33" spans="1:25" ht="45" customHeight="1" thickTop="1" thickBot="1">
      <c r="A33" s="52"/>
      <c r="B33" s="476" t="s">
        <v>85</v>
      </c>
      <c r="C33" s="452" t="s">
        <v>86</v>
      </c>
      <c r="D33" s="451" t="s">
        <v>87</v>
      </c>
      <c r="E33" s="477" t="s">
        <v>912</v>
      </c>
      <c r="F33" s="485" t="s">
        <v>88</v>
      </c>
      <c r="G33" s="525">
        <f>110100/113623</f>
        <v>0.9689939536889538</v>
      </c>
      <c r="H33" s="554">
        <v>0.97</v>
      </c>
      <c r="I33" s="554">
        <v>0.97</v>
      </c>
      <c r="J33" s="554">
        <v>0.98</v>
      </c>
      <c r="K33" s="554">
        <v>0.98</v>
      </c>
      <c r="L33" s="525">
        <f>K33</f>
        <v>0.98</v>
      </c>
      <c r="M33" s="456" t="s">
        <v>45</v>
      </c>
      <c r="N33" s="456"/>
      <c r="O33" s="457">
        <f t="shared" ref="O33:O50" si="1">+N33/L33</f>
        <v>0</v>
      </c>
      <c r="P33" s="414"/>
      <c r="Q33" s="119"/>
      <c r="R33" s="52"/>
      <c r="S33" s="95"/>
      <c r="T33" s="96"/>
      <c r="U33" s="96"/>
      <c r="V33" s="96"/>
      <c r="W33" s="96"/>
      <c r="X33" s="52"/>
      <c r="Y33" s="52"/>
    </row>
    <row r="34" spans="1:25" ht="54.75" customHeight="1" thickTop="1" thickBot="1">
      <c r="A34" s="106"/>
      <c r="B34" s="463" t="s">
        <v>33</v>
      </c>
      <c r="C34" s="459" t="s">
        <v>89</v>
      </c>
      <c r="D34" s="928" t="s">
        <v>90</v>
      </c>
      <c r="E34" s="912"/>
      <c r="F34" s="601" t="s">
        <v>31</v>
      </c>
      <c r="G34" s="467">
        <v>0</v>
      </c>
      <c r="H34" s="502">
        <v>0.5</v>
      </c>
      <c r="I34" s="502">
        <v>0.5</v>
      </c>
      <c r="J34" s="502">
        <v>0</v>
      </c>
      <c r="K34" s="502">
        <v>0</v>
      </c>
      <c r="L34" s="467">
        <f>SUBTOTAL(9,H34:K34)</f>
        <v>1</v>
      </c>
      <c r="M34" s="461" t="s">
        <v>45</v>
      </c>
      <c r="N34" s="503"/>
      <c r="O34" s="478">
        <f t="shared" si="1"/>
        <v>0</v>
      </c>
      <c r="P34" s="414"/>
      <c r="Q34" s="119"/>
      <c r="R34" s="52"/>
      <c r="S34" s="124"/>
      <c r="T34" s="143"/>
      <c r="U34" s="143"/>
      <c r="V34" s="143"/>
      <c r="W34" s="144"/>
      <c r="X34" s="52"/>
      <c r="Y34" s="52"/>
    </row>
    <row r="35" spans="1:25" ht="45" customHeight="1" thickTop="1" thickBot="1">
      <c r="A35" s="106"/>
      <c r="B35" s="463" t="s">
        <v>36</v>
      </c>
      <c r="C35" s="459" t="s">
        <v>91</v>
      </c>
      <c r="D35" s="928" t="s">
        <v>92</v>
      </c>
      <c r="E35" s="912"/>
      <c r="F35" s="601" t="s">
        <v>31</v>
      </c>
      <c r="G35" s="464">
        <v>4</v>
      </c>
      <c r="H35" s="503">
        <v>6</v>
      </c>
      <c r="I35" s="503">
        <v>8</v>
      </c>
      <c r="J35" s="503">
        <v>8</v>
      </c>
      <c r="K35" s="503">
        <v>8</v>
      </c>
      <c r="L35" s="464">
        <f>SUM(H35:K35)</f>
        <v>30</v>
      </c>
      <c r="M35" s="461" t="s">
        <v>32</v>
      </c>
      <c r="N35" s="503"/>
      <c r="O35" s="478">
        <f t="shared" si="1"/>
        <v>0</v>
      </c>
      <c r="P35" s="414"/>
      <c r="Q35" s="119"/>
      <c r="R35" s="52"/>
      <c r="S35" s="124"/>
      <c r="T35" s="143"/>
      <c r="U35" s="143"/>
      <c r="V35" s="143"/>
      <c r="W35" s="144"/>
      <c r="X35" s="52"/>
      <c r="Y35" s="52"/>
    </row>
    <row r="36" spans="1:25" ht="48.75" customHeight="1" thickTop="1" thickBot="1">
      <c r="A36" s="106"/>
      <c r="B36" s="463" t="s">
        <v>50</v>
      </c>
      <c r="C36" s="459" t="s">
        <v>93</v>
      </c>
      <c r="D36" s="928" t="s">
        <v>94</v>
      </c>
      <c r="E36" s="912"/>
      <c r="F36" s="601" t="s">
        <v>31</v>
      </c>
      <c r="G36" s="467">
        <v>1</v>
      </c>
      <c r="H36" s="502">
        <v>1</v>
      </c>
      <c r="I36" s="502">
        <v>1</v>
      </c>
      <c r="J36" s="502">
        <v>1</v>
      </c>
      <c r="K36" s="502">
        <v>1</v>
      </c>
      <c r="L36" s="467">
        <v>1</v>
      </c>
      <c r="M36" s="461" t="s">
        <v>45</v>
      </c>
      <c r="N36" s="503"/>
      <c r="O36" s="478">
        <f t="shared" si="1"/>
        <v>0</v>
      </c>
      <c r="P36" s="414"/>
      <c r="Q36" s="119"/>
      <c r="R36" s="52"/>
      <c r="S36" s="124"/>
      <c r="T36" s="143"/>
      <c r="U36" s="143"/>
      <c r="V36" s="143"/>
      <c r="W36" s="144"/>
      <c r="X36" s="52"/>
      <c r="Y36" s="52"/>
    </row>
    <row r="37" spans="1:25" ht="56.25" customHeight="1" thickTop="1" thickBot="1">
      <c r="A37" s="106"/>
      <c r="B37" s="463" t="s">
        <v>53</v>
      </c>
      <c r="C37" s="459" t="s">
        <v>95</v>
      </c>
      <c r="D37" s="928" t="s">
        <v>96</v>
      </c>
      <c r="E37" s="912"/>
      <c r="F37" s="601" t="s">
        <v>31</v>
      </c>
      <c r="G37" s="464">
        <v>0</v>
      </c>
      <c r="H37" s="503">
        <v>1</v>
      </c>
      <c r="I37" s="503">
        <v>1</v>
      </c>
      <c r="J37" s="503">
        <v>1</v>
      </c>
      <c r="K37" s="503">
        <v>1</v>
      </c>
      <c r="L37" s="464">
        <f>SUM(H37:K37)</f>
        <v>4</v>
      </c>
      <c r="M37" s="461" t="s">
        <v>32</v>
      </c>
      <c r="N37" s="503"/>
      <c r="O37" s="478">
        <f t="shared" si="1"/>
        <v>0</v>
      </c>
      <c r="P37" s="414"/>
      <c r="Q37" s="119"/>
      <c r="R37" s="52"/>
      <c r="S37" s="124"/>
      <c r="T37" s="143"/>
      <c r="U37" s="143"/>
      <c r="V37" s="143"/>
      <c r="W37" s="144"/>
      <c r="X37" s="52"/>
      <c r="Y37" s="52"/>
    </row>
    <row r="38" spans="1:25" ht="46.5" customHeight="1" thickTop="1" thickBot="1">
      <c r="A38" s="106"/>
      <c r="B38" s="463" t="s">
        <v>56</v>
      </c>
      <c r="C38" s="459" t="s">
        <v>97</v>
      </c>
      <c r="D38" s="928" t="s">
        <v>98</v>
      </c>
      <c r="E38" s="912"/>
      <c r="F38" s="601" t="s">
        <v>31</v>
      </c>
      <c r="G38" s="467">
        <v>1</v>
      </c>
      <c r="H38" s="502">
        <v>1</v>
      </c>
      <c r="I38" s="502">
        <v>1</v>
      </c>
      <c r="J38" s="502">
        <v>1</v>
      </c>
      <c r="K38" s="502">
        <v>1</v>
      </c>
      <c r="L38" s="467">
        <v>1</v>
      </c>
      <c r="M38" s="461" t="s">
        <v>45</v>
      </c>
      <c r="N38" s="503"/>
      <c r="O38" s="478">
        <f t="shared" si="1"/>
        <v>0</v>
      </c>
      <c r="P38" s="414"/>
      <c r="Q38" s="119"/>
      <c r="R38" s="52"/>
      <c r="S38" s="124"/>
      <c r="T38" s="143"/>
      <c r="U38" s="143"/>
      <c r="V38" s="143"/>
      <c r="W38" s="144"/>
      <c r="X38" s="52"/>
      <c r="Y38" s="52"/>
    </row>
    <row r="39" spans="1:25" ht="46.5" customHeight="1" thickTop="1" thickBot="1">
      <c r="A39" s="106"/>
      <c r="B39" s="463" t="s">
        <v>59</v>
      </c>
      <c r="C39" s="459" t="s">
        <v>100</v>
      </c>
      <c r="D39" s="928" t="s">
        <v>101</v>
      </c>
      <c r="E39" s="912"/>
      <c r="F39" s="601" t="s">
        <v>31</v>
      </c>
      <c r="G39" s="467">
        <v>0</v>
      </c>
      <c r="H39" s="502">
        <v>1</v>
      </c>
      <c r="I39" s="502">
        <v>0</v>
      </c>
      <c r="J39" s="502">
        <v>0</v>
      </c>
      <c r="K39" s="502">
        <v>0</v>
      </c>
      <c r="L39" s="467">
        <f>SUM(H39:K39)</f>
        <v>1</v>
      </c>
      <c r="M39" s="461" t="s">
        <v>45</v>
      </c>
      <c r="N39" s="503"/>
      <c r="O39" s="478">
        <f t="shared" si="1"/>
        <v>0</v>
      </c>
      <c r="P39" s="414"/>
      <c r="Q39" s="119"/>
      <c r="R39" s="52"/>
      <c r="S39" s="124"/>
      <c r="T39" s="143"/>
      <c r="U39" s="143"/>
      <c r="V39" s="143"/>
      <c r="W39" s="144"/>
      <c r="X39" s="52"/>
      <c r="Y39" s="52"/>
    </row>
    <row r="40" spans="1:25" ht="45" customHeight="1" thickTop="1" thickBot="1">
      <c r="A40" s="106"/>
      <c r="B40" s="463" t="s">
        <v>62</v>
      </c>
      <c r="C40" s="459" t="s">
        <v>102</v>
      </c>
      <c r="D40" s="928" t="s">
        <v>103</v>
      </c>
      <c r="E40" s="912"/>
      <c r="F40" s="601" t="s">
        <v>31</v>
      </c>
      <c r="G40" s="467">
        <v>1</v>
      </c>
      <c r="H40" s="502">
        <v>1</v>
      </c>
      <c r="I40" s="502">
        <v>1</v>
      </c>
      <c r="J40" s="502">
        <v>1</v>
      </c>
      <c r="K40" s="502">
        <v>1</v>
      </c>
      <c r="L40" s="467">
        <v>1</v>
      </c>
      <c r="M40" s="461" t="s">
        <v>45</v>
      </c>
      <c r="N40" s="503"/>
      <c r="O40" s="478">
        <f t="shared" si="1"/>
        <v>0</v>
      </c>
      <c r="P40" s="414"/>
      <c r="Q40" s="119"/>
      <c r="R40" s="52"/>
      <c r="S40" s="124"/>
      <c r="T40" s="143"/>
      <c r="U40" s="143"/>
      <c r="V40" s="143"/>
      <c r="W40" s="144"/>
      <c r="X40" s="52"/>
      <c r="Y40" s="52"/>
    </row>
    <row r="41" spans="1:25" ht="41.25" customHeight="1" thickTop="1" thickBot="1">
      <c r="A41" s="106"/>
      <c r="B41" s="463" t="s">
        <v>65</v>
      </c>
      <c r="C41" s="459" t="s">
        <v>104</v>
      </c>
      <c r="D41" s="928" t="s">
        <v>105</v>
      </c>
      <c r="E41" s="912"/>
      <c r="F41" s="601" t="s">
        <v>31</v>
      </c>
      <c r="G41" s="464">
        <v>0</v>
      </c>
      <c r="H41" s="503">
        <v>0</v>
      </c>
      <c r="I41" s="503">
        <v>0</v>
      </c>
      <c r="J41" s="503">
        <v>1</v>
      </c>
      <c r="K41" s="503">
        <v>0</v>
      </c>
      <c r="L41" s="464">
        <f>SUM(H41:K41)</f>
        <v>1</v>
      </c>
      <c r="M41" s="461" t="s">
        <v>32</v>
      </c>
      <c r="N41" s="503"/>
      <c r="O41" s="478">
        <f t="shared" si="1"/>
        <v>0</v>
      </c>
      <c r="P41" s="414"/>
      <c r="Q41" s="119"/>
      <c r="R41" s="52"/>
      <c r="S41" s="124"/>
      <c r="T41" s="143"/>
      <c r="U41" s="143"/>
      <c r="V41" s="143"/>
      <c r="W41" s="144"/>
      <c r="X41" s="52"/>
      <c r="Y41" s="52"/>
    </row>
    <row r="42" spans="1:25" ht="47.25" customHeight="1" thickTop="1" thickBot="1">
      <c r="A42" s="215"/>
      <c r="B42" s="458" t="s">
        <v>99</v>
      </c>
      <c r="C42" s="470" t="s">
        <v>106</v>
      </c>
      <c r="D42" s="906" t="s">
        <v>107</v>
      </c>
      <c r="E42" s="907"/>
      <c r="F42" s="601" t="s">
        <v>31</v>
      </c>
      <c r="G42" s="469">
        <v>0</v>
      </c>
      <c r="H42" s="558">
        <v>1</v>
      </c>
      <c r="I42" s="558">
        <v>0</v>
      </c>
      <c r="J42" s="558">
        <v>0</v>
      </c>
      <c r="K42" s="558">
        <v>0</v>
      </c>
      <c r="L42" s="469">
        <f>SUM(H42:K42)</f>
        <v>1</v>
      </c>
      <c r="M42" s="461" t="s">
        <v>32</v>
      </c>
      <c r="N42" s="558"/>
      <c r="O42" s="478">
        <f t="shared" si="1"/>
        <v>0</v>
      </c>
      <c r="P42" s="414"/>
      <c r="Q42" s="119"/>
      <c r="R42" s="52"/>
      <c r="S42" s="124"/>
      <c r="T42" s="143"/>
      <c r="U42" s="143"/>
      <c r="V42" s="143"/>
      <c r="W42" s="144"/>
      <c r="X42" s="52"/>
      <c r="Y42" s="52"/>
    </row>
    <row r="43" spans="1:25" ht="48" customHeight="1" thickTop="1" thickBot="1">
      <c r="A43" s="215"/>
      <c r="B43" s="479" t="s">
        <v>66</v>
      </c>
      <c r="C43" s="470" t="s">
        <v>108</v>
      </c>
      <c r="D43" s="899" t="s">
        <v>109</v>
      </c>
      <c r="E43" s="900"/>
      <c r="F43" s="601" t="s">
        <v>31</v>
      </c>
      <c r="G43" s="472">
        <v>0</v>
      </c>
      <c r="H43" s="561">
        <v>0.15</v>
      </c>
      <c r="I43" s="561">
        <v>0.3</v>
      </c>
      <c r="J43" s="561">
        <v>0.65</v>
      </c>
      <c r="K43" s="561">
        <v>1</v>
      </c>
      <c r="L43" s="473">
        <v>1</v>
      </c>
      <c r="M43" s="461" t="s">
        <v>45</v>
      </c>
      <c r="N43" s="564"/>
      <c r="O43" s="478">
        <f t="shared" si="1"/>
        <v>0</v>
      </c>
      <c r="P43" s="414"/>
      <c r="Q43" s="119"/>
      <c r="R43" s="52"/>
      <c r="S43" s="124"/>
      <c r="T43" s="143"/>
      <c r="U43" s="143"/>
      <c r="V43" s="143"/>
      <c r="W43" s="144"/>
      <c r="X43" s="52"/>
      <c r="Y43" s="52"/>
    </row>
    <row r="44" spans="1:25" ht="49.5" customHeight="1" thickTop="1" thickBot="1">
      <c r="A44" s="52"/>
      <c r="B44" s="451" t="s">
        <v>110</v>
      </c>
      <c r="C44" s="452" t="s">
        <v>111</v>
      </c>
      <c r="D44" s="451" t="s">
        <v>112</v>
      </c>
      <c r="E44" s="480" t="s">
        <v>113</v>
      </c>
      <c r="F44" s="485" t="s">
        <v>114</v>
      </c>
      <c r="G44" s="525">
        <v>1</v>
      </c>
      <c r="H44" s="554">
        <v>1</v>
      </c>
      <c r="I44" s="554">
        <v>1</v>
      </c>
      <c r="J44" s="554">
        <v>1</v>
      </c>
      <c r="K44" s="554">
        <v>1</v>
      </c>
      <c r="L44" s="525">
        <f>K44</f>
        <v>1</v>
      </c>
      <c r="M44" s="456" t="s">
        <v>45</v>
      </c>
      <c r="N44" s="456"/>
      <c r="O44" s="457">
        <f t="shared" si="1"/>
        <v>0</v>
      </c>
      <c r="P44" s="414"/>
      <c r="Q44" s="119"/>
      <c r="R44" s="52"/>
      <c r="S44" s="95"/>
      <c r="T44" s="96"/>
      <c r="U44" s="96"/>
      <c r="V44" s="96"/>
      <c r="W44" s="96"/>
      <c r="X44" s="52"/>
      <c r="Y44" s="52"/>
    </row>
    <row r="45" spans="1:25" ht="41.25" customHeight="1" thickTop="1" thickBot="1">
      <c r="A45" s="215"/>
      <c r="B45" s="458" t="s">
        <v>33</v>
      </c>
      <c r="C45" s="470" t="s">
        <v>115</v>
      </c>
      <c r="D45" s="906" t="s">
        <v>116</v>
      </c>
      <c r="E45" s="907"/>
      <c r="F45" s="601" t="s">
        <v>114</v>
      </c>
      <c r="G45" s="469">
        <v>0</v>
      </c>
      <c r="H45" s="558">
        <v>50</v>
      </c>
      <c r="I45" s="558">
        <v>50</v>
      </c>
      <c r="J45" s="558">
        <v>50</v>
      </c>
      <c r="K45" s="558">
        <v>50</v>
      </c>
      <c r="L45" s="469">
        <v>50</v>
      </c>
      <c r="M45" s="461" t="s">
        <v>32</v>
      </c>
      <c r="N45" s="558"/>
      <c r="O45" s="478">
        <f t="shared" si="1"/>
        <v>0</v>
      </c>
      <c r="P45" s="414"/>
      <c r="Q45" s="119"/>
      <c r="R45" s="52"/>
      <c r="S45" s="124"/>
      <c r="T45" s="143"/>
      <c r="U45" s="143"/>
      <c r="V45" s="143"/>
      <c r="W45" s="144"/>
      <c r="X45" s="52"/>
      <c r="Y45" s="52"/>
    </row>
    <row r="46" spans="1:25" ht="46.5" customHeight="1" thickTop="1" thickBot="1">
      <c r="A46" s="215"/>
      <c r="B46" s="458" t="s">
        <v>36</v>
      </c>
      <c r="C46" s="470" t="s">
        <v>117</v>
      </c>
      <c r="D46" s="906" t="s">
        <v>118</v>
      </c>
      <c r="E46" s="907"/>
      <c r="F46" s="601" t="s">
        <v>114</v>
      </c>
      <c r="G46" s="469">
        <v>0</v>
      </c>
      <c r="H46" s="562">
        <v>1</v>
      </c>
      <c r="I46" s="562">
        <v>1</v>
      </c>
      <c r="J46" s="562">
        <v>1</v>
      </c>
      <c r="K46" s="562">
        <v>1</v>
      </c>
      <c r="L46" s="481">
        <f>K46</f>
        <v>1</v>
      </c>
      <c r="M46" s="461" t="s">
        <v>45</v>
      </c>
      <c r="N46" s="558"/>
      <c r="O46" s="478">
        <f t="shared" si="1"/>
        <v>0</v>
      </c>
      <c r="P46" s="414"/>
      <c r="Q46" s="119"/>
      <c r="R46" s="52"/>
      <c r="S46" s="124"/>
      <c r="T46" s="143"/>
      <c r="U46" s="143"/>
      <c r="V46" s="143"/>
      <c r="W46" s="144"/>
      <c r="X46" s="52"/>
      <c r="Y46" s="52"/>
    </row>
    <row r="47" spans="1:25" ht="54.75" customHeight="1" thickTop="1" thickBot="1">
      <c r="A47" s="106"/>
      <c r="B47" s="463" t="s">
        <v>50</v>
      </c>
      <c r="C47" s="459" t="s">
        <v>119</v>
      </c>
      <c r="D47" s="909" t="s">
        <v>120</v>
      </c>
      <c r="E47" s="910"/>
      <c r="F47" s="601" t="s">
        <v>114</v>
      </c>
      <c r="G47" s="464">
        <v>0</v>
      </c>
      <c r="H47" s="503">
        <v>1</v>
      </c>
      <c r="I47" s="503">
        <v>1</v>
      </c>
      <c r="J47" s="503">
        <v>1</v>
      </c>
      <c r="K47" s="503">
        <v>1</v>
      </c>
      <c r="L47" s="464">
        <f>SUM(H47:K47)</f>
        <v>4</v>
      </c>
      <c r="M47" s="461" t="s">
        <v>32</v>
      </c>
      <c r="N47" s="503"/>
      <c r="O47" s="478">
        <f t="shared" si="1"/>
        <v>0</v>
      </c>
      <c r="P47" s="414"/>
      <c r="Q47" s="119"/>
      <c r="R47" s="52"/>
      <c r="S47" s="124"/>
      <c r="T47" s="143"/>
      <c r="U47" s="143"/>
      <c r="V47" s="143"/>
      <c r="W47" s="144"/>
      <c r="X47" s="52"/>
      <c r="Y47" s="52"/>
    </row>
    <row r="48" spans="1:25" ht="43.5" customHeight="1" thickTop="1" thickBot="1">
      <c r="A48" s="215"/>
      <c r="B48" s="458" t="s">
        <v>53</v>
      </c>
      <c r="C48" s="459" t="s">
        <v>121</v>
      </c>
      <c r="D48" s="906" t="s">
        <v>122</v>
      </c>
      <c r="E48" s="907"/>
      <c r="F48" s="601" t="s">
        <v>114</v>
      </c>
      <c r="G48" s="460">
        <v>0</v>
      </c>
      <c r="H48" s="474">
        <v>50</v>
      </c>
      <c r="I48" s="474">
        <v>50</v>
      </c>
      <c r="J48" s="474">
        <v>50</v>
      </c>
      <c r="K48" s="474">
        <v>50</v>
      </c>
      <c r="L48" s="460">
        <v>50</v>
      </c>
      <c r="M48" s="461" t="s">
        <v>32</v>
      </c>
      <c r="N48" s="558"/>
      <c r="O48" s="478">
        <f t="shared" si="1"/>
        <v>0</v>
      </c>
      <c r="P48" s="414"/>
      <c r="Q48" s="119"/>
      <c r="R48" s="52"/>
      <c r="S48" s="124"/>
      <c r="T48" s="143"/>
      <c r="U48" s="143"/>
      <c r="V48" s="143"/>
      <c r="W48" s="144"/>
      <c r="X48" s="52"/>
      <c r="Y48" s="52"/>
    </row>
    <row r="49" spans="1:25" ht="54" customHeight="1" thickTop="1" thickBot="1">
      <c r="A49" s="52"/>
      <c r="B49" s="451" t="s">
        <v>123</v>
      </c>
      <c r="C49" s="452" t="s">
        <v>124</v>
      </c>
      <c r="D49" s="451" t="s">
        <v>125</v>
      </c>
      <c r="E49" s="480" t="s">
        <v>126</v>
      </c>
      <c r="F49" s="485" t="s">
        <v>127</v>
      </c>
      <c r="G49" s="525" t="s">
        <v>128</v>
      </c>
      <c r="H49" s="554">
        <v>1</v>
      </c>
      <c r="I49" s="554">
        <v>1</v>
      </c>
      <c r="J49" s="554">
        <v>1</v>
      </c>
      <c r="K49" s="554">
        <v>1</v>
      </c>
      <c r="L49" s="525">
        <f>K49</f>
        <v>1</v>
      </c>
      <c r="M49" s="456" t="s">
        <v>45</v>
      </c>
      <c r="N49" s="456"/>
      <c r="O49" s="457">
        <f t="shared" si="1"/>
        <v>0</v>
      </c>
      <c r="P49" s="414"/>
      <c r="Q49" s="119"/>
      <c r="R49" s="52"/>
      <c r="S49" s="95"/>
      <c r="T49" s="96"/>
      <c r="U49" s="96"/>
      <c r="V49" s="96"/>
      <c r="W49" s="96"/>
      <c r="X49" s="52"/>
      <c r="Y49" s="52"/>
    </row>
    <row r="50" spans="1:25" ht="42.75" customHeight="1" thickTop="1" thickBot="1">
      <c r="A50" s="215"/>
      <c r="B50" s="458" t="s">
        <v>33</v>
      </c>
      <c r="C50" s="459" t="s">
        <v>129</v>
      </c>
      <c r="D50" s="906" t="s">
        <v>930</v>
      </c>
      <c r="E50" s="907"/>
      <c r="F50" s="601" t="s">
        <v>131</v>
      </c>
      <c r="G50" s="482">
        <v>0</v>
      </c>
      <c r="H50" s="474">
        <v>0</v>
      </c>
      <c r="I50" s="474">
        <v>6</v>
      </c>
      <c r="J50" s="474">
        <v>0</v>
      </c>
      <c r="K50" s="474">
        <v>0</v>
      </c>
      <c r="L50" s="460">
        <f>SUM(H50:K50)</f>
        <v>6</v>
      </c>
      <c r="M50" s="461" t="s">
        <v>32</v>
      </c>
      <c r="N50" s="558"/>
      <c r="O50" s="478">
        <f t="shared" si="1"/>
        <v>0</v>
      </c>
      <c r="P50" s="414"/>
      <c r="Q50" s="119"/>
      <c r="R50" s="52"/>
      <c r="S50" s="124"/>
      <c r="T50" s="143"/>
      <c r="U50" s="143"/>
      <c r="V50" s="143"/>
      <c r="W50" s="144"/>
      <c r="X50" s="52"/>
      <c r="Y50" s="52"/>
    </row>
    <row r="51" spans="1:25" ht="81.75" customHeight="1" thickTop="1" thickBot="1">
      <c r="A51" s="215"/>
      <c r="B51" s="463" t="s">
        <v>36</v>
      </c>
      <c r="C51" s="470" t="s">
        <v>132</v>
      </c>
      <c r="D51" s="906" t="s">
        <v>133</v>
      </c>
      <c r="E51" s="907"/>
      <c r="F51" s="601" t="s">
        <v>131</v>
      </c>
      <c r="G51" s="482">
        <v>0</v>
      </c>
      <c r="H51" s="474">
        <v>0</v>
      </c>
      <c r="I51" s="556">
        <v>0.9</v>
      </c>
      <c r="J51" s="474">
        <v>0</v>
      </c>
      <c r="K51" s="474">
        <v>0</v>
      </c>
      <c r="L51" s="482">
        <f>I51</f>
        <v>0.9</v>
      </c>
      <c r="M51" s="461" t="s">
        <v>45</v>
      </c>
      <c r="N51" s="558"/>
      <c r="O51" s="478"/>
      <c r="P51" s="417" t="s">
        <v>902</v>
      </c>
      <c r="Q51" s="119"/>
      <c r="R51" s="52"/>
      <c r="S51" s="124"/>
      <c r="T51" s="143"/>
      <c r="U51" s="143"/>
      <c r="V51" s="143"/>
      <c r="W51" s="144"/>
      <c r="X51" s="52"/>
      <c r="Y51" s="52"/>
    </row>
    <row r="52" spans="1:25" ht="41.25" customHeight="1" thickTop="1" thickBot="1">
      <c r="A52" s="106"/>
      <c r="B52" s="463" t="s">
        <v>50</v>
      </c>
      <c r="C52" s="459" t="s">
        <v>134</v>
      </c>
      <c r="D52" s="909" t="s">
        <v>135</v>
      </c>
      <c r="E52" s="910"/>
      <c r="F52" s="601" t="s">
        <v>127</v>
      </c>
      <c r="G52" s="460">
        <v>0</v>
      </c>
      <c r="H52" s="474">
        <v>1</v>
      </c>
      <c r="I52" s="474">
        <v>0</v>
      </c>
      <c r="J52" s="474">
        <v>0</v>
      </c>
      <c r="K52" s="474">
        <v>0</v>
      </c>
      <c r="L52" s="460">
        <f>SUM(H52:K52)</f>
        <v>1</v>
      </c>
      <c r="M52" s="461" t="s">
        <v>32</v>
      </c>
      <c r="N52" s="503"/>
      <c r="O52" s="478">
        <f>+N52/L52</f>
        <v>0</v>
      </c>
      <c r="P52" s="414"/>
      <c r="Q52" s="119"/>
      <c r="R52" s="52"/>
      <c r="S52" s="124"/>
      <c r="T52" s="143"/>
      <c r="U52" s="143"/>
      <c r="V52" s="143"/>
      <c r="W52" s="144"/>
      <c r="X52" s="52"/>
      <c r="Y52" s="52"/>
    </row>
    <row r="53" spans="1:25" ht="54" customHeight="1" thickTop="1" thickBot="1">
      <c r="A53" s="52"/>
      <c r="B53" s="483" t="s">
        <v>136</v>
      </c>
      <c r="C53" s="483" t="s">
        <v>137</v>
      </c>
      <c r="D53" s="911" t="s">
        <v>20</v>
      </c>
      <c r="E53" s="912"/>
      <c r="F53" s="483" t="s">
        <v>31</v>
      </c>
      <c r="G53" s="443"/>
      <c r="H53" s="444"/>
      <c r="I53" s="444"/>
      <c r="J53" s="444"/>
      <c r="K53" s="444"/>
      <c r="L53" s="443"/>
      <c r="M53" s="444"/>
      <c r="N53" s="444"/>
      <c r="O53" s="497"/>
      <c r="P53" s="414"/>
      <c r="Q53" s="82"/>
      <c r="R53" s="52"/>
      <c r="S53" s="56"/>
      <c r="T53" s="56"/>
      <c r="U53" s="56"/>
      <c r="V53" s="56"/>
      <c r="W53" s="56"/>
      <c r="X53" s="52"/>
      <c r="Y53" s="52"/>
    </row>
    <row r="54" spans="1:25" ht="56.25" customHeight="1" thickTop="1" thickBot="1">
      <c r="A54" s="52"/>
      <c r="B54" s="484" t="s">
        <v>138</v>
      </c>
      <c r="C54" s="447" t="s">
        <v>139</v>
      </c>
      <c r="D54" s="913" t="s">
        <v>140</v>
      </c>
      <c r="E54" s="910"/>
      <c r="F54" s="484" t="s">
        <v>31</v>
      </c>
      <c r="G54" s="448"/>
      <c r="H54" s="449"/>
      <c r="I54" s="449"/>
      <c r="J54" s="449"/>
      <c r="K54" s="449"/>
      <c r="L54" s="448"/>
      <c r="M54" s="449"/>
      <c r="N54" s="449"/>
      <c r="O54" s="498"/>
      <c r="P54" s="414"/>
      <c r="Q54" s="82"/>
      <c r="R54" s="52"/>
      <c r="S54" s="56"/>
      <c r="T54" s="56"/>
      <c r="U54" s="56"/>
      <c r="V54" s="56"/>
      <c r="W54" s="56"/>
      <c r="X54" s="52"/>
      <c r="Y54" s="52"/>
    </row>
    <row r="55" spans="1:25" ht="90" customHeight="1" thickTop="1" thickBot="1">
      <c r="A55" s="52"/>
      <c r="B55" s="908" t="s">
        <v>141</v>
      </c>
      <c r="C55" s="452" t="s">
        <v>142</v>
      </c>
      <c r="D55" s="903" t="s">
        <v>143</v>
      </c>
      <c r="E55" s="480" t="s">
        <v>144</v>
      </c>
      <c r="F55" s="485" t="s">
        <v>145</v>
      </c>
      <c r="G55" s="455">
        <v>2444</v>
      </c>
      <c r="H55" s="456">
        <v>1390</v>
      </c>
      <c r="I55" s="456">
        <v>1387</v>
      </c>
      <c r="J55" s="456">
        <v>1387</v>
      </c>
      <c r="K55" s="456">
        <v>1387</v>
      </c>
      <c r="L55" s="455">
        <f>SUM(H55:K55)</f>
        <v>5551</v>
      </c>
      <c r="M55" s="456" t="s">
        <v>32</v>
      </c>
      <c r="N55" s="456"/>
      <c r="O55" s="457">
        <f t="shared" ref="O55:O89" si="2">+N55/L55</f>
        <v>0</v>
      </c>
      <c r="P55" s="414"/>
      <c r="Q55" s="119"/>
      <c r="R55" s="52"/>
      <c r="S55" s="56"/>
      <c r="T55" s="56"/>
      <c r="U55" s="56"/>
      <c r="V55" s="56"/>
      <c r="W55" s="56"/>
      <c r="X55" s="52"/>
      <c r="Y55" s="52"/>
    </row>
    <row r="56" spans="1:25" ht="66.75" customHeight="1" thickTop="1" thickBot="1">
      <c r="A56" s="52"/>
      <c r="B56" s="908"/>
      <c r="C56" s="452" t="s">
        <v>146</v>
      </c>
      <c r="D56" s="903"/>
      <c r="E56" s="477" t="s">
        <v>914</v>
      </c>
      <c r="F56" s="602" t="s">
        <v>145</v>
      </c>
      <c r="G56" s="528">
        <v>0.77300000000000002</v>
      </c>
      <c r="H56" s="563">
        <v>0.8</v>
      </c>
      <c r="I56" s="563">
        <v>0.83</v>
      </c>
      <c r="J56" s="563">
        <v>0.86</v>
      </c>
      <c r="K56" s="563">
        <v>0.89</v>
      </c>
      <c r="L56" s="528">
        <f>K56</f>
        <v>0.89</v>
      </c>
      <c r="M56" s="456" t="s">
        <v>45</v>
      </c>
      <c r="N56" s="456"/>
      <c r="O56" s="457">
        <f t="shared" si="2"/>
        <v>0</v>
      </c>
      <c r="P56" s="414"/>
      <c r="Q56" s="119"/>
      <c r="R56" s="52"/>
      <c r="S56" s="56"/>
      <c r="T56" s="56"/>
      <c r="U56" s="56"/>
      <c r="V56" s="56"/>
      <c r="W56" s="56"/>
      <c r="X56" s="52"/>
      <c r="Y56" s="52"/>
    </row>
    <row r="57" spans="1:25" ht="52.5" customHeight="1" thickTop="1" thickBot="1">
      <c r="A57" s="106"/>
      <c r="B57" s="487" t="s">
        <v>33</v>
      </c>
      <c r="C57" s="459" t="s">
        <v>147</v>
      </c>
      <c r="D57" s="922" t="s">
        <v>148</v>
      </c>
      <c r="E57" s="915"/>
      <c r="F57" s="601" t="s">
        <v>31</v>
      </c>
      <c r="G57" s="464">
        <v>4</v>
      </c>
      <c r="H57" s="503">
        <v>4</v>
      </c>
      <c r="I57" s="503">
        <v>4</v>
      </c>
      <c r="J57" s="503">
        <v>4</v>
      </c>
      <c r="K57" s="503">
        <v>4</v>
      </c>
      <c r="L57" s="464">
        <f>SUM(H57:K57)</f>
        <v>16</v>
      </c>
      <c r="M57" s="461" t="s">
        <v>32</v>
      </c>
      <c r="N57" s="503"/>
      <c r="O57" s="478">
        <f t="shared" si="2"/>
        <v>0</v>
      </c>
      <c r="P57" s="414"/>
      <c r="Q57" s="119"/>
      <c r="R57" s="52"/>
      <c r="S57" s="125"/>
      <c r="T57" s="123"/>
      <c r="U57" s="125"/>
      <c r="V57" s="125"/>
      <c r="W57" s="124"/>
      <c r="X57" s="52"/>
      <c r="Y57" s="52"/>
    </row>
    <row r="58" spans="1:25" ht="54.75" customHeight="1" thickTop="1" thickBot="1">
      <c r="A58" s="215"/>
      <c r="B58" s="488" t="s">
        <v>36</v>
      </c>
      <c r="C58" s="459" t="s">
        <v>149</v>
      </c>
      <c r="D58" s="922" t="s">
        <v>150</v>
      </c>
      <c r="E58" s="915"/>
      <c r="F58" s="601" t="s">
        <v>31</v>
      </c>
      <c r="G58" s="469">
        <v>0</v>
      </c>
      <c r="H58" s="558">
        <v>60</v>
      </c>
      <c r="I58" s="558">
        <v>25</v>
      </c>
      <c r="J58" s="558">
        <v>25</v>
      </c>
      <c r="K58" s="558">
        <v>27</v>
      </c>
      <c r="L58" s="469">
        <f>SUM(H58:K58)</f>
        <v>137</v>
      </c>
      <c r="M58" s="461" t="s">
        <v>32</v>
      </c>
      <c r="N58" s="558"/>
      <c r="O58" s="478">
        <f t="shared" si="2"/>
        <v>0</v>
      </c>
      <c r="P58" s="418"/>
      <c r="Q58" s="102"/>
      <c r="R58" s="97"/>
      <c r="S58" s="104"/>
      <c r="T58" s="103"/>
      <c r="U58" s="104"/>
      <c r="V58" s="104"/>
      <c r="W58" s="105"/>
      <c r="X58" s="97"/>
      <c r="Y58" s="52"/>
    </row>
    <row r="59" spans="1:25" ht="52.5" customHeight="1" thickTop="1" thickBot="1">
      <c r="A59" s="106"/>
      <c r="B59" s="487" t="s">
        <v>50</v>
      </c>
      <c r="C59" s="459" t="s">
        <v>151</v>
      </c>
      <c r="D59" s="918" t="s">
        <v>152</v>
      </c>
      <c r="E59" s="915"/>
      <c r="F59" s="601" t="s">
        <v>31</v>
      </c>
      <c r="G59" s="464">
        <v>4</v>
      </c>
      <c r="H59" s="503">
        <v>4</v>
      </c>
      <c r="I59" s="503">
        <v>4</v>
      </c>
      <c r="J59" s="503">
        <v>4</v>
      </c>
      <c r="K59" s="503">
        <v>4</v>
      </c>
      <c r="L59" s="464">
        <f>SUM(H59:K59)</f>
        <v>16</v>
      </c>
      <c r="M59" s="461" t="s">
        <v>32</v>
      </c>
      <c r="N59" s="503"/>
      <c r="O59" s="478">
        <f t="shared" si="2"/>
        <v>0</v>
      </c>
      <c r="P59" s="414"/>
      <c r="Q59" s="119"/>
      <c r="R59" s="52"/>
      <c r="S59" s="125"/>
      <c r="T59" s="123"/>
      <c r="U59" s="125"/>
      <c r="V59" s="125"/>
      <c r="W59" s="124"/>
      <c r="X59" s="52"/>
      <c r="Y59" s="52"/>
    </row>
    <row r="60" spans="1:25" ht="48.75" customHeight="1" thickTop="1" thickBot="1">
      <c r="A60" s="215"/>
      <c r="B60" s="489" t="s">
        <v>53</v>
      </c>
      <c r="C60" s="459" t="s">
        <v>153</v>
      </c>
      <c r="D60" s="934" t="s">
        <v>154</v>
      </c>
      <c r="E60" s="915"/>
      <c r="F60" s="601" t="s">
        <v>31</v>
      </c>
      <c r="G60" s="472">
        <v>0</v>
      </c>
      <c r="H60" s="561">
        <v>0.2</v>
      </c>
      <c r="I60" s="561">
        <v>0.4</v>
      </c>
      <c r="J60" s="561">
        <v>0.4</v>
      </c>
      <c r="K60" s="561">
        <v>0</v>
      </c>
      <c r="L60" s="473">
        <f>SUM(H60:K60)</f>
        <v>1</v>
      </c>
      <c r="M60" s="461" t="s">
        <v>45</v>
      </c>
      <c r="N60" s="564"/>
      <c r="O60" s="478">
        <f t="shared" si="2"/>
        <v>0</v>
      </c>
      <c r="P60" s="414"/>
      <c r="Q60" s="119"/>
      <c r="R60" s="52"/>
      <c r="S60" s="124"/>
      <c r="T60" s="143"/>
      <c r="U60" s="143"/>
      <c r="V60" s="143"/>
      <c r="W60" s="144"/>
      <c r="X60" s="52"/>
      <c r="Y60" s="52"/>
    </row>
    <row r="61" spans="1:25" ht="44.25" customHeight="1" thickTop="1" thickBot="1">
      <c r="A61" s="215"/>
      <c r="B61" s="490" t="s">
        <v>56</v>
      </c>
      <c r="C61" s="459" t="s">
        <v>155</v>
      </c>
      <c r="D61" s="934" t="s">
        <v>156</v>
      </c>
      <c r="E61" s="915"/>
      <c r="F61" s="601" t="s">
        <v>31</v>
      </c>
      <c r="G61" s="472">
        <v>0</v>
      </c>
      <c r="H61" s="561">
        <v>0.2</v>
      </c>
      <c r="I61" s="561">
        <v>0</v>
      </c>
      <c r="J61" s="561">
        <v>0.4</v>
      </c>
      <c r="K61" s="561">
        <v>0.4</v>
      </c>
      <c r="L61" s="473">
        <f>SUM(H61:K61)</f>
        <v>1</v>
      </c>
      <c r="M61" s="461" t="s">
        <v>45</v>
      </c>
      <c r="N61" s="564"/>
      <c r="O61" s="478">
        <f t="shared" si="2"/>
        <v>0</v>
      </c>
      <c r="P61" s="414"/>
      <c r="Q61" s="119"/>
      <c r="R61" s="52"/>
      <c r="S61" s="124"/>
      <c r="T61" s="143"/>
      <c r="U61" s="143"/>
      <c r="V61" s="143"/>
      <c r="W61" s="144"/>
      <c r="X61" s="52"/>
      <c r="Y61" s="52"/>
    </row>
    <row r="62" spans="1:25" ht="45" customHeight="1" thickTop="1" thickBot="1">
      <c r="A62" s="52"/>
      <c r="B62" s="935" t="s">
        <v>157</v>
      </c>
      <c r="C62" s="452" t="s">
        <v>158</v>
      </c>
      <c r="D62" s="903" t="s">
        <v>159</v>
      </c>
      <c r="E62" s="477" t="s">
        <v>160</v>
      </c>
      <c r="F62" s="485" t="s">
        <v>161</v>
      </c>
      <c r="G62" s="525">
        <v>0.28000000000000003</v>
      </c>
      <c r="H62" s="554">
        <v>0.32</v>
      </c>
      <c r="I62" s="554">
        <v>0.36</v>
      </c>
      <c r="J62" s="554">
        <v>0.4</v>
      </c>
      <c r="K62" s="554">
        <v>0.45</v>
      </c>
      <c r="L62" s="525">
        <f>K62</f>
        <v>0.45</v>
      </c>
      <c r="M62" s="456" t="s">
        <v>45</v>
      </c>
      <c r="N62" s="456"/>
      <c r="O62" s="457">
        <f t="shared" si="2"/>
        <v>0</v>
      </c>
      <c r="P62" s="414"/>
      <c r="Q62" s="119"/>
      <c r="R62" s="52"/>
      <c r="S62" s="56"/>
      <c r="T62" s="56"/>
      <c r="U62" s="56"/>
      <c r="V62" s="56"/>
      <c r="W62" s="56"/>
      <c r="X62" s="52"/>
      <c r="Y62" s="52"/>
    </row>
    <row r="63" spans="1:25" ht="64.5" customHeight="1" thickTop="1" thickBot="1">
      <c r="A63" s="52"/>
      <c r="B63" s="935"/>
      <c r="C63" s="452" t="s">
        <v>162</v>
      </c>
      <c r="D63" s="903"/>
      <c r="E63" s="480" t="s">
        <v>163</v>
      </c>
      <c r="F63" s="485" t="s">
        <v>161</v>
      </c>
      <c r="G63" s="525" t="s">
        <v>128</v>
      </c>
      <c r="H63" s="554">
        <v>0.25</v>
      </c>
      <c r="I63" s="554">
        <v>0.5</v>
      </c>
      <c r="J63" s="554">
        <v>0.75</v>
      </c>
      <c r="K63" s="554">
        <v>1</v>
      </c>
      <c r="L63" s="525">
        <f>+K63</f>
        <v>1</v>
      </c>
      <c r="M63" s="456" t="s">
        <v>45</v>
      </c>
      <c r="N63" s="456"/>
      <c r="O63" s="457">
        <f t="shared" si="2"/>
        <v>0</v>
      </c>
      <c r="P63" s="414"/>
      <c r="Q63" s="119"/>
      <c r="R63" s="52"/>
      <c r="S63" s="56"/>
      <c r="T63" s="56"/>
      <c r="U63" s="56"/>
      <c r="V63" s="56"/>
      <c r="W63" s="56"/>
      <c r="X63" s="52"/>
      <c r="Y63" s="52"/>
    </row>
    <row r="64" spans="1:25" ht="42.75" customHeight="1" thickTop="1" thickBot="1">
      <c r="A64" s="215"/>
      <c r="B64" s="490" t="s">
        <v>33</v>
      </c>
      <c r="C64" s="491" t="s">
        <v>164</v>
      </c>
      <c r="D64" s="933" t="s">
        <v>165</v>
      </c>
      <c r="E64" s="915"/>
      <c r="F64" s="601" t="s">
        <v>31</v>
      </c>
      <c r="G64" s="472">
        <v>0</v>
      </c>
      <c r="H64" s="561">
        <v>0</v>
      </c>
      <c r="I64" s="561">
        <v>0.1</v>
      </c>
      <c r="J64" s="561">
        <v>0.3</v>
      </c>
      <c r="K64" s="561">
        <v>0.3</v>
      </c>
      <c r="L64" s="473">
        <f>SUM(G64:K64)</f>
        <v>0.7</v>
      </c>
      <c r="M64" s="461" t="s">
        <v>45</v>
      </c>
      <c r="N64" s="564"/>
      <c r="O64" s="478">
        <f t="shared" si="2"/>
        <v>0</v>
      </c>
      <c r="P64" s="414"/>
      <c r="Q64" s="119"/>
      <c r="R64" s="52"/>
      <c r="S64" s="125"/>
      <c r="T64" s="123"/>
      <c r="U64" s="125"/>
      <c r="V64" s="125"/>
      <c r="W64" s="124"/>
      <c r="X64" s="52"/>
      <c r="Y64" s="52"/>
    </row>
    <row r="65" spans="1:25" ht="54.75" customHeight="1" thickTop="1" thickBot="1">
      <c r="A65" s="215"/>
      <c r="B65" s="490" t="s">
        <v>36</v>
      </c>
      <c r="C65" s="491" t="s">
        <v>166</v>
      </c>
      <c r="D65" s="933" t="s">
        <v>167</v>
      </c>
      <c r="E65" s="915"/>
      <c r="F65" s="601" t="s">
        <v>31</v>
      </c>
      <c r="G65" s="472">
        <v>0</v>
      </c>
      <c r="H65" s="564">
        <v>1</v>
      </c>
      <c r="I65" s="564">
        <v>0</v>
      </c>
      <c r="J65" s="564">
        <v>0</v>
      </c>
      <c r="K65" s="564">
        <v>0</v>
      </c>
      <c r="L65" s="472">
        <f>SUM(H65:K65)</f>
        <v>1</v>
      </c>
      <c r="M65" s="461" t="s">
        <v>32</v>
      </c>
      <c r="N65" s="564"/>
      <c r="O65" s="478">
        <f t="shared" si="2"/>
        <v>0</v>
      </c>
      <c r="P65" s="417" t="s">
        <v>898</v>
      </c>
      <c r="Q65" s="119"/>
      <c r="R65" s="52"/>
      <c r="S65" s="125"/>
      <c r="T65" s="123"/>
      <c r="U65" s="125"/>
      <c r="V65" s="125"/>
      <c r="W65" s="124"/>
      <c r="X65" s="52"/>
      <c r="Y65" s="52"/>
    </row>
    <row r="66" spans="1:25" ht="41.25" customHeight="1" thickTop="1" thickBot="1">
      <c r="A66" s="106"/>
      <c r="B66" s="487" t="s">
        <v>50</v>
      </c>
      <c r="C66" s="491" t="s">
        <v>168</v>
      </c>
      <c r="D66" s="932" t="s">
        <v>169</v>
      </c>
      <c r="E66" s="915"/>
      <c r="F66" s="601" t="s">
        <v>31</v>
      </c>
      <c r="G66" s="464">
        <v>137</v>
      </c>
      <c r="H66" s="503">
        <v>34</v>
      </c>
      <c r="I66" s="503">
        <v>34</v>
      </c>
      <c r="J66" s="503">
        <v>34</v>
      </c>
      <c r="K66" s="503">
        <v>35</v>
      </c>
      <c r="L66" s="464">
        <f>SUM(H66:K66)</f>
        <v>137</v>
      </c>
      <c r="M66" s="461" t="s">
        <v>32</v>
      </c>
      <c r="N66" s="503"/>
      <c r="O66" s="478">
        <f t="shared" si="2"/>
        <v>0</v>
      </c>
      <c r="P66" s="414"/>
      <c r="Q66" s="119"/>
      <c r="R66" s="52"/>
      <c r="S66" s="125"/>
      <c r="T66" s="123"/>
      <c r="U66" s="125"/>
      <c r="V66" s="125"/>
      <c r="W66" s="124"/>
      <c r="X66" s="52"/>
      <c r="Y66" s="52"/>
    </row>
    <row r="67" spans="1:25" ht="36.75" customHeight="1" thickTop="1" thickBot="1">
      <c r="A67" s="106"/>
      <c r="B67" s="487" t="s">
        <v>53</v>
      </c>
      <c r="C67" s="491" t="s">
        <v>170</v>
      </c>
      <c r="D67" s="932" t="s">
        <v>171</v>
      </c>
      <c r="E67" s="915"/>
      <c r="F67" s="601" t="s">
        <v>31</v>
      </c>
      <c r="G67" s="464">
        <v>561</v>
      </c>
      <c r="H67" s="503">
        <v>589</v>
      </c>
      <c r="I67" s="503">
        <v>617</v>
      </c>
      <c r="J67" s="503">
        <v>645</v>
      </c>
      <c r="K67" s="503">
        <v>673</v>
      </c>
      <c r="L67" s="464">
        <f>+K67</f>
        <v>673</v>
      </c>
      <c r="M67" s="461" t="s">
        <v>32</v>
      </c>
      <c r="N67" s="503"/>
      <c r="O67" s="478">
        <f t="shared" si="2"/>
        <v>0</v>
      </c>
      <c r="P67" s="416"/>
      <c r="Q67" s="110"/>
      <c r="R67" s="106"/>
      <c r="S67" s="112"/>
      <c r="T67" s="111"/>
      <c r="U67" s="112"/>
      <c r="V67" s="112"/>
      <c r="W67" s="113"/>
      <c r="X67" s="106"/>
      <c r="Y67" s="52"/>
    </row>
    <row r="68" spans="1:25" ht="53.25" customHeight="1" thickTop="1" thickBot="1">
      <c r="A68" s="215"/>
      <c r="B68" s="488" t="s">
        <v>56</v>
      </c>
      <c r="C68" s="491" t="s">
        <v>172</v>
      </c>
      <c r="D68" s="932" t="s">
        <v>173</v>
      </c>
      <c r="E68" s="915"/>
      <c r="F68" s="601" t="s">
        <v>31</v>
      </c>
      <c r="G68" s="460">
        <v>0</v>
      </c>
      <c r="H68" s="556">
        <v>1</v>
      </c>
      <c r="I68" s="556">
        <v>1</v>
      </c>
      <c r="J68" s="556">
        <v>1</v>
      </c>
      <c r="K68" s="556">
        <v>1</v>
      </c>
      <c r="L68" s="482">
        <f>K68</f>
        <v>1</v>
      </c>
      <c r="M68" s="461" t="s">
        <v>45</v>
      </c>
      <c r="N68" s="474"/>
      <c r="O68" s="478">
        <f t="shared" si="2"/>
        <v>0</v>
      </c>
      <c r="P68" s="414"/>
      <c r="Q68" s="119"/>
      <c r="R68" s="52"/>
      <c r="S68" s="125"/>
      <c r="T68" s="123"/>
      <c r="U68" s="125"/>
      <c r="V68" s="125"/>
      <c r="W68" s="124"/>
      <c r="X68" s="52"/>
      <c r="Y68" s="52"/>
    </row>
    <row r="69" spans="1:25" ht="39.75" customHeight="1" thickTop="1" thickBot="1">
      <c r="A69" s="106"/>
      <c r="B69" s="487" t="s">
        <v>59</v>
      </c>
      <c r="C69" s="491" t="s">
        <v>174</v>
      </c>
      <c r="D69" s="932" t="s">
        <v>175</v>
      </c>
      <c r="E69" s="915"/>
      <c r="F69" s="601" t="s">
        <v>31</v>
      </c>
      <c r="G69" s="464">
        <v>3</v>
      </c>
      <c r="H69" s="503">
        <v>3</v>
      </c>
      <c r="I69" s="503">
        <v>3</v>
      </c>
      <c r="J69" s="503">
        <v>3</v>
      </c>
      <c r="K69" s="503">
        <v>3</v>
      </c>
      <c r="L69" s="464">
        <f>K69</f>
        <v>3</v>
      </c>
      <c r="M69" s="461" t="s">
        <v>32</v>
      </c>
      <c r="N69" s="503"/>
      <c r="O69" s="478">
        <f t="shared" si="2"/>
        <v>0</v>
      </c>
      <c r="P69" s="416"/>
      <c r="Q69" s="110"/>
      <c r="R69" s="106"/>
      <c r="S69" s="112"/>
      <c r="T69" s="111"/>
      <c r="U69" s="112"/>
      <c r="V69" s="112"/>
      <c r="W69" s="113"/>
      <c r="X69" s="106"/>
      <c r="Y69" s="52"/>
    </row>
    <row r="70" spans="1:25" ht="34.5" customHeight="1" thickTop="1" thickBot="1">
      <c r="A70" s="106"/>
      <c r="B70" s="487" t="s">
        <v>62</v>
      </c>
      <c r="C70" s="491" t="s">
        <v>176</v>
      </c>
      <c r="D70" s="932" t="s">
        <v>177</v>
      </c>
      <c r="E70" s="915"/>
      <c r="F70" s="601" t="s">
        <v>31</v>
      </c>
      <c r="G70" s="464">
        <v>2</v>
      </c>
      <c r="H70" s="503">
        <v>1</v>
      </c>
      <c r="I70" s="503">
        <v>1</v>
      </c>
      <c r="J70" s="503">
        <v>1</v>
      </c>
      <c r="K70" s="503">
        <v>1</v>
      </c>
      <c r="L70" s="464">
        <f>+SUM(H70:K70)</f>
        <v>4</v>
      </c>
      <c r="M70" s="461" t="s">
        <v>32</v>
      </c>
      <c r="N70" s="503"/>
      <c r="O70" s="478">
        <f t="shared" si="2"/>
        <v>0</v>
      </c>
      <c r="P70" s="416"/>
      <c r="Q70" s="110"/>
      <c r="R70" s="106"/>
      <c r="S70" s="112"/>
      <c r="T70" s="111"/>
      <c r="U70" s="112"/>
      <c r="V70" s="112"/>
      <c r="W70" s="113"/>
      <c r="X70" s="106"/>
      <c r="Y70" s="52"/>
    </row>
    <row r="71" spans="1:25" ht="31.5" customHeight="1" thickTop="1" thickBot="1">
      <c r="A71" s="106"/>
      <c r="B71" s="487" t="s">
        <v>65</v>
      </c>
      <c r="C71" s="491" t="s">
        <v>178</v>
      </c>
      <c r="D71" s="922" t="s">
        <v>179</v>
      </c>
      <c r="E71" s="915"/>
      <c r="F71" s="601" t="s">
        <v>31</v>
      </c>
      <c r="G71" s="467" t="s">
        <v>128</v>
      </c>
      <c r="H71" s="502">
        <v>0</v>
      </c>
      <c r="I71" s="502">
        <v>0.3</v>
      </c>
      <c r="J71" s="502">
        <v>0.7</v>
      </c>
      <c r="K71" s="502">
        <v>1</v>
      </c>
      <c r="L71" s="467">
        <v>1</v>
      </c>
      <c r="M71" s="461" t="s">
        <v>45</v>
      </c>
      <c r="N71" s="503"/>
      <c r="O71" s="478">
        <f t="shared" si="2"/>
        <v>0</v>
      </c>
      <c r="P71" s="416"/>
      <c r="Q71" s="110"/>
      <c r="R71" s="106"/>
      <c r="S71" s="112"/>
      <c r="T71" s="111"/>
      <c r="U71" s="112"/>
      <c r="V71" s="112"/>
      <c r="W71" s="113"/>
      <c r="X71" s="106"/>
      <c r="Y71" s="52"/>
    </row>
    <row r="72" spans="1:25" ht="39.75" customHeight="1" thickTop="1" thickBot="1">
      <c r="A72" s="215"/>
      <c r="B72" s="488" t="s">
        <v>99</v>
      </c>
      <c r="C72" s="491" t="s">
        <v>180</v>
      </c>
      <c r="D72" s="922" t="s">
        <v>181</v>
      </c>
      <c r="E72" s="915"/>
      <c r="F72" s="601" t="s">
        <v>31</v>
      </c>
      <c r="G72" s="460">
        <v>0</v>
      </c>
      <c r="H72" s="556">
        <v>1</v>
      </c>
      <c r="I72" s="556">
        <v>1</v>
      </c>
      <c r="J72" s="556">
        <v>1</v>
      </c>
      <c r="K72" s="556">
        <v>1</v>
      </c>
      <c r="L72" s="482">
        <f>K72</f>
        <v>1</v>
      </c>
      <c r="M72" s="461" t="s">
        <v>45</v>
      </c>
      <c r="N72" s="558"/>
      <c r="O72" s="478">
        <f t="shared" si="2"/>
        <v>0</v>
      </c>
      <c r="P72" s="414"/>
      <c r="Q72" s="119"/>
      <c r="R72" s="52"/>
      <c r="S72" s="125"/>
      <c r="T72" s="123"/>
      <c r="U72" s="125"/>
      <c r="V72" s="125"/>
      <c r="W72" s="124"/>
      <c r="X72" s="52"/>
      <c r="Y72" s="52"/>
    </row>
    <row r="73" spans="1:25" ht="53.25" customHeight="1" thickTop="1" thickBot="1">
      <c r="A73" s="106"/>
      <c r="B73" s="487" t="s">
        <v>66</v>
      </c>
      <c r="C73" s="491" t="s">
        <v>182</v>
      </c>
      <c r="D73" s="922" t="s">
        <v>183</v>
      </c>
      <c r="E73" s="915"/>
      <c r="F73" s="601" t="s">
        <v>31</v>
      </c>
      <c r="G73" s="464" t="s">
        <v>128</v>
      </c>
      <c r="H73" s="503">
        <v>0</v>
      </c>
      <c r="I73" s="502">
        <v>0.1</v>
      </c>
      <c r="J73" s="502">
        <v>0.3</v>
      </c>
      <c r="K73" s="502">
        <v>0.5</v>
      </c>
      <c r="L73" s="467">
        <v>0.5</v>
      </c>
      <c r="M73" s="461" t="s">
        <v>45</v>
      </c>
      <c r="N73" s="503"/>
      <c r="O73" s="478">
        <f t="shared" si="2"/>
        <v>0</v>
      </c>
      <c r="P73" s="414"/>
      <c r="Q73" s="119"/>
      <c r="R73" s="52"/>
      <c r="S73" s="125"/>
      <c r="T73" s="123"/>
      <c r="U73" s="125"/>
      <c r="V73" s="125"/>
      <c r="W73" s="124"/>
      <c r="X73" s="52"/>
      <c r="Y73" s="52"/>
    </row>
    <row r="74" spans="1:25" ht="59.25" customHeight="1" thickTop="1" thickBot="1">
      <c r="A74" s="52"/>
      <c r="B74" s="492" t="s">
        <v>184</v>
      </c>
      <c r="C74" s="452" t="s">
        <v>185</v>
      </c>
      <c r="D74" s="451" t="s">
        <v>186</v>
      </c>
      <c r="E74" s="477" t="s">
        <v>913</v>
      </c>
      <c r="F74" s="485" t="s">
        <v>187</v>
      </c>
      <c r="G74" s="455">
        <v>0</v>
      </c>
      <c r="H74" s="565">
        <v>2.5000000000000001E-2</v>
      </c>
      <c r="I74" s="554">
        <v>0.05</v>
      </c>
      <c r="J74" s="565">
        <v>7.4999999999999997E-2</v>
      </c>
      <c r="K74" s="554">
        <v>0.1</v>
      </c>
      <c r="L74" s="525">
        <f>K74</f>
        <v>0.1</v>
      </c>
      <c r="M74" s="456" t="s">
        <v>45</v>
      </c>
      <c r="N74" s="456"/>
      <c r="O74" s="457">
        <f t="shared" si="2"/>
        <v>0</v>
      </c>
      <c r="P74" s="414"/>
      <c r="Q74" s="119"/>
      <c r="R74" s="52"/>
      <c r="S74" s="56"/>
      <c r="T74" s="56"/>
      <c r="U74" s="56"/>
      <c r="V74" s="56"/>
      <c r="W74" s="56"/>
      <c r="X74" s="52"/>
      <c r="Y74" s="52"/>
    </row>
    <row r="75" spans="1:25" ht="78.75" customHeight="1" thickTop="1" thickBot="1">
      <c r="A75" s="215"/>
      <c r="B75" s="458" t="s">
        <v>33</v>
      </c>
      <c r="C75" s="459" t="s">
        <v>188</v>
      </c>
      <c r="D75" s="906" t="s">
        <v>189</v>
      </c>
      <c r="E75" s="907"/>
      <c r="F75" s="601" t="s">
        <v>31</v>
      </c>
      <c r="G75" s="460">
        <v>0</v>
      </c>
      <c r="H75" s="474">
        <v>40</v>
      </c>
      <c r="I75" s="474">
        <v>40</v>
      </c>
      <c r="J75" s="474">
        <v>40</v>
      </c>
      <c r="K75" s="474">
        <v>40</v>
      </c>
      <c r="L75" s="460">
        <f>SUM(H75:K75)</f>
        <v>160</v>
      </c>
      <c r="M75" s="461" t="s">
        <v>32</v>
      </c>
      <c r="N75" s="558"/>
      <c r="O75" s="478">
        <f t="shared" si="2"/>
        <v>0</v>
      </c>
      <c r="P75" s="414"/>
      <c r="Q75" s="119"/>
      <c r="R75" s="52"/>
      <c r="S75" s="125"/>
      <c r="T75" s="123"/>
      <c r="U75" s="125"/>
      <c r="V75" s="125"/>
      <c r="W75" s="124"/>
      <c r="X75" s="52"/>
      <c r="Y75" s="52"/>
    </row>
    <row r="76" spans="1:25" ht="63.75" customHeight="1" thickTop="1" thickBot="1">
      <c r="A76" s="215"/>
      <c r="B76" s="458" t="s">
        <v>36</v>
      </c>
      <c r="C76" s="459" t="s">
        <v>190</v>
      </c>
      <c r="D76" s="906" t="s">
        <v>191</v>
      </c>
      <c r="E76" s="907"/>
      <c r="F76" s="601" t="s">
        <v>31</v>
      </c>
      <c r="G76" s="460">
        <v>0</v>
      </c>
      <c r="H76" s="474">
        <v>1</v>
      </c>
      <c r="I76" s="474">
        <v>0</v>
      </c>
      <c r="J76" s="474">
        <v>0</v>
      </c>
      <c r="K76" s="474">
        <v>0</v>
      </c>
      <c r="L76" s="460">
        <f>SUM(H76:K76)</f>
        <v>1</v>
      </c>
      <c r="M76" s="461" t="s">
        <v>32</v>
      </c>
      <c r="N76" s="558"/>
      <c r="O76" s="478">
        <f t="shared" si="2"/>
        <v>0</v>
      </c>
      <c r="P76" s="414"/>
      <c r="Q76" s="119"/>
      <c r="R76" s="52"/>
      <c r="S76" s="125"/>
      <c r="T76" s="123"/>
      <c r="U76" s="125"/>
      <c r="V76" s="125"/>
      <c r="W76" s="124"/>
      <c r="X76" s="52"/>
      <c r="Y76" s="52"/>
    </row>
    <row r="77" spans="1:25" s="397" customFormat="1" ht="44.25" customHeight="1" thickTop="1" thickBot="1">
      <c r="A77" s="391"/>
      <c r="B77" s="487" t="s">
        <v>50</v>
      </c>
      <c r="C77" s="491" t="s">
        <v>192</v>
      </c>
      <c r="D77" s="919" t="s">
        <v>193</v>
      </c>
      <c r="E77" s="915"/>
      <c r="F77" s="601" t="s">
        <v>31</v>
      </c>
      <c r="G77" s="464">
        <v>0</v>
      </c>
      <c r="H77" s="502">
        <v>1</v>
      </c>
      <c r="I77" s="502">
        <v>1</v>
      </c>
      <c r="J77" s="502">
        <v>1</v>
      </c>
      <c r="K77" s="502">
        <v>1</v>
      </c>
      <c r="L77" s="467">
        <v>1</v>
      </c>
      <c r="M77" s="461" t="s">
        <v>45</v>
      </c>
      <c r="N77" s="503"/>
      <c r="O77" s="478">
        <f t="shared" si="2"/>
        <v>0</v>
      </c>
      <c r="P77" s="419" t="s">
        <v>907</v>
      </c>
      <c r="Q77" s="392"/>
      <c r="R77" s="391"/>
      <c r="S77" s="393"/>
      <c r="T77" s="394"/>
      <c r="U77" s="393"/>
      <c r="V77" s="393"/>
      <c r="W77" s="395"/>
      <c r="X77" s="391"/>
      <c r="Y77" s="396"/>
    </row>
    <row r="78" spans="1:25" ht="48.75" customHeight="1" thickTop="1" thickBot="1">
      <c r="A78" s="215"/>
      <c r="B78" s="458" t="s">
        <v>53</v>
      </c>
      <c r="C78" s="459" t="s">
        <v>194</v>
      </c>
      <c r="D78" s="906" t="s">
        <v>195</v>
      </c>
      <c r="E78" s="907"/>
      <c r="F78" s="601" t="s">
        <v>31</v>
      </c>
      <c r="G78" s="460">
        <v>0</v>
      </c>
      <c r="H78" s="474">
        <v>1</v>
      </c>
      <c r="I78" s="474">
        <v>0</v>
      </c>
      <c r="J78" s="474">
        <v>0</v>
      </c>
      <c r="K78" s="474">
        <v>0</v>
      </c>
      <c r="L78" s="460">
        <f>SUM(H78:K78)</f>
        <v>1</v>
      </c>
      <c r="M78" s="461" t="s">
        <v>32</v>
      </c>
      <c r="N78" s="474"/>
      <c r="O78" s="478">
        <f t="shared" si="2"/>
        <v>0</v>
      </c>
      <c r="P78" s="414"/>
      <c r="Q78" s="119"/>
      <c r="R78" s="52"/>
      <c r="S78" s="125"/>
      <c r="T78" s="123"/>
      <c r="U78" s="125"/>
      <c r="V78" s="125"/>
      <c r="W78" s="124"/>
      <c r="X78" s="52"/>
      <c r="Y78" s="52"/>
    </row>
    <row r="79" spans="1:25" ht="45" customHeight="1" thickTop="1" thickBot="1">
      <c r="A79" s="106"/>
      <c r="B79" s="458" t="s">
        <v>56</v>
      </c>
      <c r="C79" s="470" t="s">
        <v>196</v>
      </c>
      <c r="D79" s="906" t="s">
        <v>197</v>
      </c>
      <c r="E79" s="907"/>
      <c r="F79" s="601" t="s">
        <v>31</v>
      </c>
      <c r="G79" s="460">
        <v>0</v>
      </c>
      <c r="H79" s="474">
        <v>0</v>
      </c>
      <c r="I79" s="474">
        <v>1</v>
      </c>
      <c r="J79" s="474">
        <v>2</v>
      </c>
      <c r="K79" s="474">
        <v>0</v>
      </c>
      <c r="L79" s="460">
        <v>3</v>
      </c>
      <c r="M79" s="461" t="s">
        <v>32</v>
      </c>
      <c r="N79" s="503"/>
      <c r="O79" s="478">
        <f t="shared" si="2"/>
        <v>0</v>
      </c>
      <c r="P79" s="420" t="s">
        <v>900</v>
      </c>
      <c r="Q79" s="110"/>
      <c r="R79" s="106"/>
      <c r="S79" s="112"/>
      <c r="T79" s="111"/>
      <c r="U79" s="112"/>
      <c r="V79" s="112"/>
      <c r="W79" s="113"/>
      <c r="X79" s="106"/>
      <c r="Y79" s="52"/>
    </row>
    <row r="80" spans="1:25" ht="42.75" customHeight="1" thickTop="1" thickBot="1">
      <c r="A80" s="106"/>
      <c r="B80" s="463" t="s">
        <v>59</v>
      </c>
      <c r="C80" s="459" t="s">
        <v>198</v>
      </c>
      <c r="D80" s="909" t="s">
        <v>199</v>
      </c>
      <c r="E80" s="910"/>
      <c r="F80" s="601" t="s">
        <v>31</v>
      </c>
      <c r="G80" s="464">
        <v>0</v>
      </c>
      <c r="H80" s="502">
        <v>0.25</v>
      </c>
      <c r="I80" s="502">
        <v>0.5</v>
      </c>
      <c r="J80" s="502">
        <v>0.75</v>
      </c>
      <c r="K80" s="502">
        <v>1</v>
      </c>
      <c r="L80" s="467">
        <f>K80</f>
        <v>1</v>
      </c>
      <c r="M80" s="461" t="s">
        <v>45</v>
      </c>
      <c r="N80" s="503"/>
      <c r="O80" s="478">
        <f t="shared" si="2"/>
        <v>0</v>
      </c>
      <c r="P80" s="414"/>
      <c r="Q80" s="119"/>
      <c r="R80" s="52"/>
      <c r="S80" s="125"/>
      <c r="T80" s="123"/>
      <c r="U80" s="125"/>
      <c r="V80" s="125"/>
      <c r="W80" s="124"/>
      <c r="X80" s="52"/>
      <c r="Y80" s="52"/>
    </row>
    <row r="81" spans="1:25" s="397" customFormat="1" ht="49.5" customHeight="1" thickTop="1" thickBot="1">
      <c r="A81" s="391"/>
      <c r="B81" s="487" t="s">
        <v>62</v>
      </c>
      <c r="C81" s="491" t="s">
        <v>200</v>
      </c>
      <c r="D81" s="916" t="s">
        <v>201</v>
      </c>
      <c r="E81" s="915"/>
      <c r="F81" s="601" t="s">
        <v>31</v>
      </c>
      <c r="G81" s="464">
        <v>0</v>
      </c>
      <c r="H81" s="502">
        <v>1</v>
      </c>
      <c r="I81" s="502">
        <v>1</v>
      </c>
      <c r="J81" s="502">
        <v>1</v>
      </c>
      <c r="K81" s="502">
        <v>1</v>
      </c>
      <c r="L81" s="467">
        <f>K81</f>
        <v>1</v>
      </c>
      <c r="M81" s="461" t="s">
        <v>45</v>
      </c>
      <c r="N81" s="503"/>
      <c r="O81" s="478">
        <f t="shared" si="2"/>
        <v>0</v>
      </c>
      <c r="P81" s="421" t="s">
        <v>901</v>
      </c>
      <c r="Q81" s="398"/>
      <c r="R81" s="396"/>
      <c r="S81" s="399"/>
      <c r="T81" s="400"/>
      <c r="U81" s="399"/>
      <c r="V81" s="399"/>
      <c r="W81" s="401"/>
      <c r="X81" s="396"/>
      <c r="Y81" s="396"/>
    </row>
    <row r="82" spans="1:25" s="397" customFormat="1" ht="46.5" customHeight="1" thickTop="1" thickBot="1">
      <c r="A82" s="391"/>
      <c r="B82" s="487" t="s">
        <v>65</v>
      </c>
      <c r="C82" s="491" t="s">
        <v>202</v>
      </c>
      <c r="D82" s="919" t="s">
        <v>203</v>
      </c>
      <c r="E82" s="915"/>
      <c r="F82" s="601" t="s">
        <v>31</v>
      </c>
      <c r="G82" s="464">
        <v>0</v>
      </c>
      <c r="H82" s="502">
        <v>0.25</v>
      </c>
      <c r="I82" s="502">
        <v>0.25</v>
      </c>
      <c r="J82" s="502">
        <v>0.25</v>
      </c>
      <c r="K82" s="502">
        <v>0.25</v>
      </c>
      <c r="L82" s="467">
        <f>SUM(H82:K82)</f>
        <v>1</v>
      </c>
      <c r="M82" s="461" t="s">
        <v>45</v>
      </c>
      <c r="N82" s="503"/>
      <c r="O82" s="478">
        <f t="shared" si="2"/>
        <v>0</v>
      </c>
      <c r="P82" s="421" t="s">
        <v>901</v>
      </c>
      <c r="Q82" s="398"/>
      <c r="R82" s="396"/>
      <c r="S82" s="399"/>
      <c r="T82" s="400"/>
      <c r="U82" s="399"/>
      <c r="V82" s="399"/>
      <c r="W82" s="401"/>
      <c r="X82" s="396"/>
      <c r="Y82" s="396"/>
    </row>
    <row r="83" spans="1:25" s="397" customFormat="1" ht="51.75" customHeight="1" thickTop="1" thickBot="1">
      <c r="A83" s="391"/>
      <c r="B83" s="487" t="s">
        <v>99</v>
      </c>
      <c r="C83" s="491" t="s">
        <v>204</v>
      </c>
      <c r="D83" s="916" t="s">
        <v>205</v>
      </c>
      <c r="E83" s="915"/>
      <c r="F83" s="601" t="s">
        <v>31</v>
      </c>
      <c r="G83" s="464">
        <v>0</v>
      </c>
      <c r="H83" s="474">
        <v>2</v>
      </c>
      <c r="I83" s="474">
        <v>2</v>
      </c>
      <c r="J83" s="474">
        <v>2</v>
      </c>
      <c r="K83" s="474">
        <v>2</v>
      </c>
      <c r="L83" s="460">
        <v>2</v>
      </c>
      <c r="M83" s="461" t="s">
        <v>32</v>
      </c>
      <c r="N83" s="503"/>
      <c r="O83" s="478">
        <f t="shared" si="2"/>
        <v>0</v>
      </c>
      <c r="P83" s="421" t="s">
        <v>908</v>
      </c>
      <c r="Q83" s="398"/>
      <c r="R83" s="396"/>
      <c r="S83" s="399"/>
      <c r="T83" s="400"/>
      <c r="U83" s="399"/>
      <c r="V83" s="399"/>
      <c r="W83" s="401"/>
      <c r="X83" s="396"/>
      <c r="Y83" s="396"/>
    </row>
    <row r="84" spans="1:25" s="397" customFormat="1" ht="51.75" customHeight="1" thickTop="1" thickBot="1">
      <c r="A84" s="391"/>
      <c r="B84" s="487" t="s">
        <v>66</v>
      </c>
      <c r="C84" s="491" t="s">
        <v>206</v>
      </c>
      <c r="D84" s="919" t="s">
        <v>207</v>
      </c>
      <c r="E84" s="915"/>
      <c r="F84" s="601" t="s">
        <v>31</v>
      </c>
      <c r="G84" s="464">
        <v>0</v>
      </c>
      <c r="H84" s="474">
        <v>3</v>
      </c>
      <c r="I84" s="474">
        <v>3</v>
      </c>
      <c r="J84" s="474">
        <v>3</v>
      </c>
      <c r="K84" s="474">
        <v>3</v>
      </c>
      <c r="L84" s="460">
        <f>SUM(H84:K84)</f>
        <v>12</v>
      </c>
      <c r="M84" s="461" t="s">
        <v>32</v>
      </c>
      <c r="N84" s="503"/>
      <c r="O84" s="478">
        <f t="shared" si="2"/>
        <v>0</v>
      </c>
      <c r="P84" s="421" t="s">
        <v>901</v>
      </c>
      <c r="Q84" s="398"/>
      <c r="R84" s="396"/>
      <c r="S84" s="399"/>
      <c r="T84" s="400"/>
      <c r="U84" s="399"/>
      <c r="V84" s="399"/>
      <c r="W84" s="401"/>
      <c r="X84" s="396"/>
      <c r="Y84" s="396"/>
    </row>
    <row r="85" spans="1:25" ht="66.75" customHeight="1" thickTop="1" thickBot="1">
      <c r="A85" s="52"/>
      <c r="B85" s="451" t="s">
        <v>208</v>
      </c>
      <c r="C85" s="493" t="s">
        <v>209</v>
      </c>
      <c r="D85" s="451" t="s">
        <v>210</v>
      </c>
      <c r="E85" s="477" t="s">
        <v>211</v>
      </c>
      <c r="F85" s="485" t="s">
        <v>212</v>
      </c>
      <c r="G85" s="529" t="s">
        <v>128</v>
      </c>
      <c r="H85" s="566">
        <v>0.35</v>
      </c>
      <c r="I85" s="566">
        <v>0.65</v>
      </c>
      <c r="J85" s="566">
        <v>0.8</v>
      </c>
      <c r="K85" s="566">
        <v>1</v>
      </c>
      <c r="L85" s="530">
        <v>1</v>
      </c>
      <c r="M85" s="456" t="s">
        <v>45</v>
      </c>
      <c r="N85" s="456"/>
      <c r="O85" s="457">
        <f t="shared" si="2"/>
        <v>0</v>
      </c>
      <c r="P85" s="414"/>
      <c r="Q85" s="119"/>
      <c r="R85" s="52"/>
      <c r="S85" s="56"/>
      <c r="T85" s="56"/>
      <c r="U85" s="56"/>
      <c r="V85" s="56"/>
      <c r="W85" s="56"/>
      <c r="X85" s="52"/>
      <c r="Y85" s="52"/>
    </row>
    <row r="86" spans="1:25" ht="56.25" customHeight="1" thickTop="1" thickBot="1">
      <c r="A86" s="215"/>
      <c r="B86" s="494" t="s">
        <v>33</v>
      </c>
      <c r="C86" s="491" t="s">
        <v>213</v>
      </c>
      <c r="D86" s="917" t="s">
        <v>214</v>
      </c>
      <c r="E86" s="915"/>
      <c r="F86" s="601" t="s">
        <v>31</v>
      </c>
      <c r="G86" s="460">
        <v>0</v>
      </c>
      <c r="H86" s="474">
        <v>10</v>
      </c>
      <c r="I86" s="474">
        <v>10</v>
      </c>
      <c r="J86" s="474">
        <v>10</v>
      </c>
      <c r="K86" s="474">
        <v>10</v>
      </c>
      <c r="L86" s="460">
        <v>10</v>
      </c>
      <c r="M86" s="461" t="s">
        <v>32</v>
      </c>
      <c r="N86" s="558"/>
      <c r="O86" s="478">
        <f t="shared" si="2"/>
        <v>0</v>
      </c>
      <c r="P86" s="414"/>
      <c r="Q86" s="119"/>
      <c r="R86" s="52"/>
      <c r="S86" s="125"/>
      <c r="T86" s="123"/>
      <c r="U86" s="125"/>
      <c r="V86" s="125"/>
      <c r="W86" s="124"/>
      <c r="X86" s="52"/>
      <c r="Y86" s="52"/>
    </row>
    <row r="87" spans="1:25" ht="59.25" customHeight="1" thickTop="1" thickBot="1">
      <c r="A87" s="52"/>
      <c r="B87" s="451" t="s">
        <v>215</v>
      </c>
      <c r="C87" s="493" t="s">
        <v>216</v>
      </c>
      <c r="D87" s="451" t="s">
        <v>217</v>
      </c>
      <c r="E87" s="480" t="s">
        <v>218</v>
      </c>
      <c r="F87" s="485" t="s">
        <v>187</v>
      </c>
      <c r="G87" s="529">
        <v>0</v>
      </c>
      <c r="H87" s="566">
        <v>0</v>
      </c>
      <c r="I87" s="566">
        <v>1</v>
      </c>
      <c r="J87" s="566">
        <v>1</v>
      </c>
      <c r="K87" s="566">
        <v>1</v>
      </c>
      <c r="L87" s="530">
        <f>K87</f>
        <v>1</v>
      </c>
      <c r="M87" s="456" t="s">
        <v>45</v>
      </c>
      <c r="N87" s="456"/>
      <c r="O87" s="457">
        <f t="shared" si="2"/>
        <v>0</v>
      </c>
      <c r="P87" s="414"/>
      <c r="Q87" s="119"/>
      <c r="R87" s="52"/>
      <c r="S87" s="56"/>
      <c r="T87" s="56"/>
      <c r="U87" s="56"/>
      <c r="V87" s="56"/>
      <c r="W87" s="56"/>
      <c r="X87" s="52"/>
      <c r="Y87" s="52"/>
    </row>
    <row r="88" spans="1:25" ht="44.25" customHeight="1" thickTop="1" thickBot="1">
      <c r="A88" s="106"/>
      <c r="B88" s="463" t="s">
        <v>33</v>
      </c>
      <c r="C88" s="470" t="s">
        <v>219</v>
      </c>
      <c r="D88" s="906" t="s">
        <v>220</v>
      </c>
      <c r="E88" s="906"/>
      <c r="F88" s="601" t="s">
        <v>31</v>
      </c>
      <c r="G88" s="464">
        <v>0</v>
      </c>
      <c r="H88" s="503">
        <v>1</v>
      </c>
      <c r="I88" s="503">
        <v>1</v>
      </c>
      <c r="J88" s="503">
        <v>0</v>
      </c>
      <c r="K88" s="503">
        <v>0</v>
      </c>
      <c r="L88" s="464">
        <v>1</v>
      </c>
      <c r="M88" s="461" t="s">
        <v>32</v>
      </c>
      <c r="N88" s="503"/>
      <c r="O88" s="478">
        <f t="shared" si="2"/>
        <v>0</v>
      </c>
      <c r="P88" s="422"/>
      <c r="Q88" s="155"/>
      <c r="R88" s="52"/>
      <c r="S88" s="125"/>
      <c r="T88" s="123"/>
      <c r="U88" s="125"/>
      <c r="V88" s="125"/>
      <c r="W88" s="124"/>
      <c r="X88" s="52"/>
      <c r="Y88" s="52"/>
    </row>
    <row r="89" spans="1:25" s="397" customFormat="1" ht="54" customHeight="1" thickTop="1" thickBot="1">
      <c r="A89" s="402"/>
      <c r="B89" s="488" t="s">
        <v>36</v>
      </c>
      <c r="C89" s="491" t="s">
        <v>221</v>
      </c>
      <c r="D89" s="919" t="s">
        <v>222</v>
      </c>
      <c r="E89" s="915"/>
      <c r="F89" s="601" t="s">
        <v>31</v>
      </c>
      <c r="G89" s="460">
        <v>0</v>
      </c>
      <c r="H89" s="474">
        <v>0</v>
      </c>
      <c r="I89" s="474">
        <v>1</v>
      </c>
      <c r="J89" s="474">
        <v>0</v>
      </c>
      <c r="K89" s="474">
        <v>0</v>
      </c>
      <c r="L89" s="460">
        <f>SUM(H89:K89)</f>
        <v>1</v>
      </c>
      <c r="M89" s="461" t="s">
        <v>32</v>
      </c>
      <c r="N89" s="474"/>
      <c r="O89" s="478">
        <f t="shared" si="2"/>
        <v>0</v>
      </c>
      <c r="P89" s="421" t="s">
        <v>901</v>
      </c>
      <c r="Q89" s="398"/>
      <c r="R89" s="396"/>
      <c r="S89" s="401"/>
      <c r="T89" s="399"/>
      <c r="U89" s="399"/>
      <c r="V89" s="399"/>
      <c r="W89" s="403"/>
      <c r="X89" s="396"/>
      <c r="Y89" s="396"/>
    </row>
    <row r="90" spans="1:25" ht="72.75" customHeight="1" thickTop="1" thickBot="1">
      <c r="A90" s="244"/>
      <c r="B90" s="436" t="s">
        <v>223</v>
      </c>
      <c r="C90" s="495" t="s">
        <v>224</v>
      </c>
      <c r="D90" s="904" t="s">
        <v>225</v>
      </c>
      <c r="E90" s="904"/>
      <c r="F90" s="904"/>
      <c r="G90" s="589"/>
      <c r="H90" s="552"/>
      <c r="I90" s="552"/>
      <c r="J90" s="552"/>
      <c r="K90" s="552"/>
      <c r="L90" s="440"/>
      <c r="M90" s="441"/>
      <c r="N90" s="441"/>
      <c r="O90" s="496"/>
      <c r="P90" s="413"/>
      <c r="Q90" s="69"/>
      <c r="R90" s="69"/>
      <c r="S90" s="69"/>
      <c r="T90" s="69"/>
      <c r="U90" s="69"/>
      <c r="V90" s="69"/>
      <c r="W90" s="69"/>
      <c r="X90" s="76"/>
      <c r="Y90" s="52"/>
    </row>
    <row r="91" spans="1:25" ht="50.25" customHeight="1" thickTop="1" thickBot="1">
      <c r="A91" s="52"/>
      <c r="B91" s="483" t="s">
        <v>227</v>
      </c>
      <c r="C91" s="483" t="s">
        <v>228</v>
      </c>
      <c r="D91" s="911" t="s">
        <v>229</v>
      </c>
      <c r="E91" s="912"/>
      <c r="F91" s="483" t="s">
        <v>226</v>
      </c>
      <c r="G91" s="443"/>
      <c r="H91" s="444"/>
      <c r="I91" s="444"/>
      <c r="J91" s="444"/>
      <c r="K91" s="444"/>
      <c r="L91" s="443"/>
      <c r="M91" s="444"/>
      <c r="N91" s="444"/>
      <c r="O91" s="497"/>
      <c r="P91" s="414"/>
      <c r="Q91" s="82"/>
      <c r="R91" s="52"/>
      <c r="S91" s="56"/>
      <c r="T91" s="56"/>
      <c r="U91" s="56"/>
      <c r="V91" s="56"/>
      <c r="W91" s="56"/>
      <c r="X91" s="52"/>
      <c r="Y91" s="52"/>
    </row>
    <row r="92" spans="1:25" ht="39" customHeight="1" thickTop="1" thickBot="1">
      <c r="A92" s="52"/>
      <c r="B92" s="484" t="s">
        <v>230</v>
      </c>
      <c r="C92" s="447" t="s">
        <v>231</v>
      </c>
      <c r="D92" s="913" t="s">
        <v>232</v>
      </c>
      <c r="E92" s="910"/>
      <c r="F92" s="484" t="s">
        <v>226</v>
      </c>
      <c r="G92" s="543"/>
      <c r="H92" s="544"/>
      <c r="I92" s="544"/>
      <c r="J92" s="544"/>
      <c r="K92" s="544"/>
      <c r="L92" s="543"/>
      <c r="M92" s="449"/>
      <c r="N92" s="593"/>
      <c r="O92" s="545"/>
      <c r="P92" s="414"/>
      <c r="Q92" s="82"/>
      <c r="R92" s="52"/>
      <c r="S92" s="56"/>
      <c r="T92" s="56"/>
      <c r="U92" s="56"/>
      <c r="V92" s="56"/>
      <c r="W92" s="56"/>
      <c r="X92" s="52"/>
      <c r="Y92" s="52"/>
    </row>
    <row r="93" spans="1:25" ht="48" customHeight="1" thickTop="1" thickBot="1">
      <c r="A93" s="52"/>
      <c r="B93" s="908" t="s">
        <v>233</v>
      </c>
      <c r="C93" s="452" t="s">
        <v>234</v>
      </c>
      <c r="D93" s="908" t="s">
        <v>235</v>
      </c>
      <c r="E93" s="477" t="s">
        <v>236</v>
      </c>
      <c r="F93" s="485" t="s">
        <v>237</v>
      </c>
      <c r="G93" s="525">
        <v>0</v>
      </c>
      <c r="H93" s="554">
        <v>0</v>
      </c>
      <c r="I93" s="554">
        <v>0</v>
      </c>
      <c r="J93" s="554">
        <v>0.1</v>
      </c>
      <c r="K93" s="554">
        <v>0.12</v>
      </c>
      <c r="L93" s="525">
        <f>SUBTOTAL(9,H93:K93)</f>
        <v>0.22</v>
      </c>
      <c r="M93" s="456" t="s">
        <v>45</v>
      </c>
      <c r="N93" s="539"/>
      <c r="O93" s="527">
        <f>+N93/L93</f>
        <v>0</v>
      </c>
      <c r="P93" s="414"/>
      <c r="Q93" s="119"/>
      <c r="R93" s="52"/>
      <c r="S93" s="56"/>
      <c r="T93" s="56"/>
      <c r="U93" s="56"/>
      <c r="V93" s="56"/>
      <c r="W93" s="56"/>
      <c r="X93" s="52"/>
      <c r="Y93" s="52"/>
    </row>
    <row r="94" spans="1:25" ht="54.75" customHeight="1" thickTop="1" thickBot="1">
      <c r="A94" s="52"/>
      <c r="B94" s="908"/>
      <c r="C94" s="452" t="s">
        <v>238</v>
      </c>
      <c r="D94" s="908"/>
      <c r="E94" s="480" t="s">
        <v>239</v>
      </c>
      <c r="F94" s="485" t="s">
        <v>237</v>
      </c>
      <c r="G94" s="540">
        <v>1.9800000000000002E-2</v>
      </c>
      <c r="H94" s="567">
        <v>0.187</v>
      </c>
      <c r="I94" s="567">
        <v>0.18</v>
      </c>
      <c r="J94" s="567">
        <v>0.17499999999999999</v>
      </c>
      <c r="K94" s="567">
        <v>0.17</v>
      </c>
      <c r="L94" s="540">
        <f>+K94</f>
        <v>0.17</v>
      </c>
      <c r="M94" s="456" t="s">
        <v>45</v>
      </c>
      <c r="N94" s="539"/>
      <c r="O94" s="527">
        <f>+N94/L94</f>
        <v>0</v>
      </c>
      <c r="P94" s="414"/>
      <c r="Q94" s="119"/>
      <c r="R94" s="52"/>
      <c r="S94" s="56"/>
      <c r="T94" s="56"/>
      <c r="U94" s="56"/>
      <c r="V94" s="56"/>
      <c r="W94" s="56"/>
      <c r="X94" s="52"/>
      <c r="Y94" s="52"/>
    </row>
    <row r="95" spans="1:25" ht="41.25" customHeight="1" thickTop="1" thickBot="1">
      <c r="A95" s="215"/>
      <c r="B95" s="458" t="s">
        <v>33</v>
      </c>
      <c r="C95" s="470" t="s">
        <v>240</v>
      </c>
      <c r="D95" s="906" t="s">
        <v>241</v>
      </c>
      <c r="E95" s="907"/>
      <c r="F95" s="601" t="s">
        <v>237</v>
      </c>
      <c r="G95" s="460">
        <v>0</v>
      </c>
      <c r="H95" s="474">
        <v>1</v>
      </c>
      <c r="I95" s="474">
        <v>0</v>
      </c>
      <c r="J95" s="474">
        <v>0</v>
      </c>
      <c r="K95" s="474">
        <v>0</v>
      </c>
      <c r="L95" s="460">
        <f>SUM(H95:K95)</f>
        <v>1</v>
      </c>
      <c r="M95" s="461" t="s">
        <v>32</v>
      </c>
      <c r="N95" s="474"/>
      <c r="O95" s="462">
        <f>+N95/L95</f>
        <v>0</v>
      </c>
      <c r="P95" s="414"/>
      <c r="Q95" s="119"/>
      <c r="R95" s="52"/>
      <c r="S95" s="123"/>
      <c r="T95" s="123"/>
      <c r="U95" s="123"/>
      <c r="V95" s="123"/>
      <c r="W95" s="124"/>
      <c r="X95" s="52"/>
      <c r="Y95" s="52"/>
    </row>
    <row r="96" spans="1:25" ht="44.25" customHeight="1" thickTop="1" thickBot="1">
      <c r="A96" s="215"/>
      <c r="B96" s="458" t="s">
        <v>36</v>
      </c>
      <c r="C96" s="470" t="s">
        <v>242</v>
      </c>
      <c r="D96" s="906" t="s">
        <v>243</v>
      </c>
      <c r="E96" s="907"/>
      <c r="F96" s="601" t="s">
        <v>237</v>
      </c>
      <c r="G96" s="460">
        <v>0</v>
      </c>
      <c r="H96" s="474">
        <v>1</v>
      </c>
      <c r="I96" s="474">
        <v>0</v>
      </c>
      <c r="J96" s="474">
        <v>0</v>
      </c>
      <c r="K96" s="474">
        <v>0</v>
      </c>
      <c r="L96" s="460">
        <f>SUM(H96:K96)</f>
        <v>1</v>
      </c>
      <c r="M96" s="461" t="s">
        <v>32</v>
      </c>
      <c r="N96" s="474"/>
      <c r="O96" s="462">
        <f>+N96/L96</f>
        <v>0</v>
      </c>
      <c r="P96" s="414"/>
      <c r="Q96" s="119"/>
      <c r="R96" s="52"/>
      <c r="S96" s="123"/>
      <c r="T96" s="123"/>
      <c r="U96" s="123"/>
      <c r="V96" s="123"/>
      <c r="W96" s="124"/>
      <c r="X96" s="52"/>
      <c r="Y96" s="52"/>
    </row>
    <row r="97" spans="1:25" ht="45.75" customHeight="1" thickTop="1" thickBot="1">
      <c r="A97" s="215"/>
      <c r="B97" s="458" t="s">
        <v>50</v>
      </c>
      <c r="C97" s="470" t="s">
        <v>244</v>
      </c>
      <c r="D97" s="906" t="s">
        <v>245</v>
      </c>
      <c r="E97" s="907"/>
      <c r="F97" s="601" t="s">
        <v>237</v>
      </c>
      <c r="G97" s="460">
        <v>0</v>
      </c>
      <c r="H97" s="474">
        <v>1</v>
      </c>
      <c r="I97" s="474">
        <v>0</v>
      </c>
      <c r="J97" s="474">
        <v>0</v>
      </c>
      <c r="K97" s="474">
        <v>0</v>
      </c>
      <c r="L97" s="460">
        <f>SUM(H97:K97)</f>
        <v>1</v>
      </c>
      <c r="M97" s="461" t="s">
        <v>32</v>
      </c>
      <c r="N97" s="474"/>
      <c r="O97" s="462">
        <f>+N97/L97</f>
        <v>0</v>
      </c>
      <c r="P97" s="414"/>
      <c r="Q97" s="119"/>
      <c r="R97" s="52"/>
      <c r="S97" s="123"/>
      <c r="T97" s="123"/>
      <c r="U97" s="123"/>
      <c r="V97" s="123"/>
      <c r="W97" s="124"/>
      <c r="X97" s="52"/>
      <c r="Y97" s="52"/>
    </row>
    <row r="98" spans="1:25" ht="44.25" customHeight="1" thickTop="1" thickBot="1">
      <c r="A98" s="215"/>
      <c r="B98" s="458" t="s">
        <v>53</v>
      </c>
      <c r="C98" s="470" t="s">
        <v>246</v>
      </c>
      <c r="D98" s="906" t="s">
        <v>247</v>
      </c>
      <c r="E98" s="907"/>
      <c r="F98" s="601" t="s">
        <v>237</v>
      </c>
      <c r="G98" s="460"/>
      <c r="H98" s="474">
        <v>0</v>
      </c>
      <c r="I98" s="474">
        <v>1</v>
      </c>
      <c r="J98" s="474">
        <v>0</v>
      </c>
      <c r="K98" s="474">
        <v>0</v>
      </c>
      <c r="L98" s="460">
        <v>1</v>
      </c>
      <c r="M98" s="461" t="s">
        <v>32</v>
      </c>
      <c r="N98" s="474"/>
      <c r="O98" s="462"/>
      <c r="P98" s="414"/>
      <c r="Q98" s="119"/>
      <c r="R98" s="52"/>
      <c r="S98" s="123"/>
      <c r="T98" s="123"/>
      <c r="U98" s="123"/>
      <c r="V98" s="123"/>
      <c r="W98" s="124"/>
      <c r="X98" s="52"/>
      <c r="Y98" s="52"/>
    </row>
    <row r="99" spans="1:25" ht="39" customHeight="1" thickTop="1" thickBot="1">
      <c r="A99" s="215"/>
      <c r="B99" s="458" t="s">
        <v>56</v>
      </c>
      <c r="C99" s="470" t="s">
        <v>248</v>
      </c>
      <c r="D99" s="906" t="s">
        <v>249</v>
      </c>
      <c r="E99" s="907"/>
      <c r="F99" s="601" t="s">
        <v>237</v>
      </c>
      <c r="G99" s="460"/>
      <c r="H99" s="474">
        <v>0</v>
      </c>
      <c r="I99" s="474">
        <v>25</v>
      </c>
      <c r="J99" s="474">
        <v>0</v>
      </c>
      <c r="K99" s="474">
        <v>0</v>
      </c>
      <c r="L99" s="460">
        <v>25</v>
      </c>
      <c r="M99" s="461" t="s">
        <v>32</v>
      </c>
      <c r="N99" s="474"/>
      <c r="O99" s="462"/>
      <c r="P99" s="414"/>
      <c r="Q99" s="119"/>
      <c r="R99" s="52"/>
      <c r="S99" s="123"/>
      <c r="T99" s="123"/>
      <c r="U99" s="123"/>
      <c r="V99" s="123"/>
      <c r="W99" s="124"/>
      <c r="X99" s="52"/>
      <c r="Y99" s="52"/>
    </row>
    <row r="100" spans="1:25" ht="45.75" customHeight="1" thickTop="1" thickBot="1">
      <c r="A100" s="215"/>
      <c r="B100" s="458" t="s">
        <v>59</v>
      </c>
      <c r="C100" s="470" t="s">
        <v>250</v>
      </c>
      <c r="D100" s="906" t="s">
        <v>251</v>
      </c>
      <c r="E100" s="907"/>
      <c r="F100" s="601" t="s">
        <v>237</v>
      </c>
      <c r="G100" s="460"/>
      <c r="H100" s="474">
        <v>0</v>
      </c>
      <c r="I100" s="474">
        <v>30</v>
      </c>
      <c r="J100" s="474">
        <v>0</v>
      </c>
      <c r="K100" s="474">
        <v>0</v>
      </c>
      <c r="L100" s="460">
        <v>30</v>
      </c>
      <c r="M100" s="461" t="s">
        <v>32</v>
      </c>
      <c r="N100" s="474"/>
      <c r="O100" s="462"/>
      <c r="P100" s="414"/>
      <c r="Q100" s="119"/>
      <c r="R100" s="52"/>
      <c r="S100" s="123"/>
      <c r="T100" s="123"/>
      <c r="U100" s="123"/>
      <c r="V100" s="123"/>
      <c r="W100" s="124"/>
      <c r="X100" s="52"/>
      <c r="Y100" s="52"/>
    </row>
    <row r="101" spans="1:25" ht="37.5" customHeight="1" thickTop="1" thickBot="1">
      <c r="A101" s="215"/>
      <c r="B101" s="458" t="s">
        <v>62</v>
      </c>
      <c r="C101" s="470" t="s">
        <v>252</v>
      </c>
      <c r="D101" s="906" t="s">
        <v>253</v>
      </c>
      <c r="E101" s="907"/>
      <c r="F101" s="601" t="s">
        <v>237</v>
      </c>
      <c r="G101" s="460">
        <v>0</v>
      </c>
      <c r="H101" s="474">
        <v>15</v>
      </c>
      <c r="I101" s="474">
        <v>0</v>
      </c>
      <c r="J101" s="474">
        <v>0</v>
      </c>
      <c r="K101" s="474">
        <v>0</v>
      </c>
      <c r="L101" s="460">
        <f>SUM(H101:K101)</f>
        <v>15</v>
      </c>
      <c r="M101" s="461" t="s">
        <v>32</v>
      </c>
      <c r="N101" s="474"/>
      <c r="O101" s="462">
        <f t="shared" ref="O101:O107" si="3">+N101/L101</f>
        <v>0</v>
      </c>
      <c r="P101" s="414"/>
      <c r="Q101" s="119"/>
      <c r="R101" s="52"/>
      <c r="S101" s="123"/>
      <c r="T101" s="123"/>
      <c r="U101" s="123"/>
      <c r="V101" s="123"/>
      <c r="W101" s="124"/>
      <c r="X101" s="52"/>
      <c r="Y101" s="52"/>
    </row>
    <row r="102" spans="1:25" ht="41.25" customHeight="1" thickTop="1" thickBot="1">
      <c r="A102" s="215"/>
      <c r="B102" s="458" t="s">
        <v>65</v>
      </c>
      <c r="C102" s="470" t="s">
        <v>254</v>
      </c>
      <c r="D102" s="906" t="s">
        <v>255</v>
      </c>
      <c r="E102" s="907"/>
      <c r="F102" s="601" t="s">
        <v>237</v>
      </c>
      <c r="G102" s="460">
        <v>0</v>
      </c>
      <c r="H102" s="474">
        <v>1</v>
      </c>
      <c r="I102" s="474">
        <v>0</v>
      </c>
      <c r="J102" s="474">
        <v>0</v>
      </c>
      <c r="K102" s="474">
        <v>0</v>
      </c>
      <c r="L102" s="460">
        <f>SUM(H102:K102)</f>
        <v>1</v>
      </c>
      <c r="M102" s="461" t="s">
        <v>32</v>
      </c>
      <c r="N102" s="474"/>
      <c r="O102" s="462">
        <f t="shared" si="3"/>
        <v>0</v>
      </c>
      <c r="P102" s="414"/>
      <c r="Q102" s="119"/>
      <c r="R102" s="52"/>
      <c r="S102" s="123"/>
      <c r="T102" s="123"/>
      <c r="U102" s="123"/>
      <c r="V102" s="123"/>
      <c r="W102" s="124"/>
      <c r="X102" s="52"/>
      <c r="Y102" s="52"/>
    </row>
    <row r="103" spans="1:25" ht="34.5" customHeight="1" thickTop="1" thickBot="1">
      <c r="A103" s="215"/>
      <c r="B103" s="458" t="s">
        <v>99</v>
      </c>
      <c r="C103" s="470" t="s">
        <v>256</v>
      </c>
      <c r="D103" s="906" t="s">
        <v>257</v>
      </c>
      <c r="E103" s="907"/>
      <c r="F103" s="601" t="s">
        <v>237</v>
      </c>
      <c r="G103" s="460">
        <v>0</v>
      </c>
      <c r="H103" s="474">
        <v>110</v>
      </c>
      <c r="I103" s="474">
        <v>0</v>
      </c>
      <c r="J103" s="474">
        <v>0</v>
      </c>
      <c r="K103" s="474">
        <v>0</v>
      </c>
      <c r="L103" s="460">
        <f>SUM(H103:K103)</f>
        <v>110</v>
      </c>
      <c r="M103" s="461" t="s">
        <v>32</v>
      </c>
      <c r="N103" s="474"/>
      <c r="O103" s="462">
        <f t="shared" si="3"/>
        <v>0</v>
      </c>
      <c r="P103" s="414"/>
      <c r="Q103" s="119"/>
      <c r="R103" s="52"/>
      <c r="S103" s="123"/>
      <c r="T103" s="123"/>
      <c r="U103" s="123"/>
      <c r="V103" s="123"/>
      <c r="W103" s="124"/>
      <c r="X103" s="52"/>
      <c r="Y103" s="52"/>
    </row>
    <row r="104" spans="1:25" ht="38.25" customHeight="1" thickTop="1" thickBot="1">
      <c r="A104" s="106"/>
      <c r="B104" s="463" t="s">
        <v>66</v>
      </c>
      <c r="C104" s="459" t="s">
        <v>258</v>
      </c>
      <c r="D104" s="906" t="s">
        <v>259</v>
      </c>
      <c r="E104" s="907"/>
      <c r="F104" s="601" t="s">
        <v>237</v>
      </c>
      <c r="G104" s="464">
        <v>0</v>
      </c>
      <c r="H104" s="568">
        <v>26000</v>
      </c>
      <c r="I104" s="568">
        <v>26000</v>
      </c>
      <c r="J104" s="568">
        <v>26000</v>
      </c>
      <c r="K104" s="568">
        <v>26000</v>
      </c>
      <c r="L104" s="464">
        <f>SUBTOTAL(9,H104:K104)</f>
        <v>104000</v>
      </c>
      <c r="M104" s="461" t="s">
        <v>32</v>
      </c>
      <c r="N104" s="474"/>
      <c r="O104" s="462">
        <f t="shared" si="3"/>
        <v>0</v>
      </c>
      <c r="P104" s="416"/>
      <c r="Q104" s="110"/>
      <c r="R104" s="106"/>
      <c r="S104" s="111"/>
      <c r="T104" s="111"/>
      <c r="U104" s="111"/>
      <c r="V104" s="111"/>
      <c r="W104" s="113"/>
      <c r="X104" s="106"/>
      <c r="Y104" s="52"/>
    </row>
    <row r="105" spans="1:25" ht="36.75" customHeight="1" thickTop="1" thickBot="1">
      <c r="A105" s="106"/>
      <c r="B105" s="463" t="s">
        <v>69</v>
      </c>
      <c r="C105" s="459" t="s">
        <v>260</v>
      </c>
      <c r="D105" s="906" t="s">
        <v>261</v>
      </c>
      <c r="E105" s="907"/>
      <c r="F105" s="601" t="s">
        <v>237</v>
      </c>
      <c r="G105" s="464">
        <v>0</v>
      </c>
      <c r="H105" s="502">
        <v>1</v>
      </c>
      <c r="I105" s="502">
        <v>1</v>
      </c>
      <c r="J105" s="502">
        <v>1</v>
      </c>
      <c r="K105" s="502">
        <v>1</v>
      </c>
      <c r="L105" s="467">
        <f>K105</f>
        <v>1</v>
      </c>
      <c r="M105" s="461" t="s">
        <v>45</v>
      </c>
      <c r="N105" s="474"/>
      <c r="O105" s="462">
        <f t="shared" si="3"/>
        <v>0</v>
      </c>
      <c r="P105" s="416"/>
      <c r="Q105" s="110"/>
      <c r="R105" s="106"/>
      <c r="S105" s="111"/>
      <c r="T105" s="111"/>
      <c r="U105" s="111"/>
      <c r="V105" s="111"/>
      <c r="W105" s="113"/>
      <c r="X105" s="106"/>
      <c r="Y105" s="52"/>
    </row>
    <row r="106" spans="1:25" ht="45" customHeight="1" thickTop="1" thickBot="1">
      <c r="A106" s="106"/>
      <c r="B106" s="463" t="s">
        <v>72</v>
      </c>
      <c r="C106" s="459" t="s">
        <v>262</v>
      </c>
      <c r="D106" s="906" t="s">
        <v>263</v>
      </c>
      <c r="E106" s="907"/>
      <c r="F106" s="601" t="s">
        <v>237</v>
      </c>
      <c r="G106" s="464">
        <v>0</v>
      </c>
      <c r="H106" s="505">
        <v>0</v>
      </c>
      <c r="I106" s="505">
        <v>10</v>
      </c>
      <c r="J106" s="505">
        <v>12</v>
      </c>
      <c r="K106" s="505">
        <v>60</v>
      </c>
      <c r="L106" s="460">
        <f>SUM(H106:K106)</f>
        <v>82</v>
      </c>
      <c r="M106" s="461" t="s">
        <v>32</v>
      </c>
      <c r="N106" s="474"/>
      <c r="O106" s="462">
        <f t="shared" si="3"/>
        <v>0</v>
      </c>
      <c r="P106" s="416"/>
      <c r="Q106" s="110"/>
      <c r="R106" s="106"/>
      <c r="S106" s="111"/>
      <c r="T106" s="111"/>
      <c r="U106" s="111"/>
      <c r="V106" s="111"/>
      <c r="W106" s="113"/>
      <c r="X106" s="106"/>
      <c r="Y106" s="52"/>
    </row>
    <row r="107" spans="1:25" ht="34.5" customHeight="1" thickTop="1" thickBot="1">
      <c r="A107" s="106"/>
      <c r="B107" s="463" t="s">
        <v>75</v>
      </c>
      <c r="C107" s="459" t="s">
        <v>264</v>
      </c>
      <c r="D107" s="906" t="s">
        <v>265</v>
      </c>
      <c r="E107" s="907"/>
      <c r="F107" s="601" t="s">
        <v>237</v>
      </c>
      <c r="G107" s="464">
        <v>0</v>
      </c>
      <c r="H107" s="505">
        <v>0</v>
      </c>
      <c r="I107" s="505">
        <v>1</v>
      </c>
      <c r="J107" s="505">
        <v>0</v>
      </c>
      <c r="K107" s="505">
        <v>0</v>
      </c>
      <c r="L107" s="460">
        <v>1</v>
      </c>
      <c r="M107" s="461" t="s">
        <v>32</v>
      </c>
      <c r="N107" s="474"/>
      <c r="O107" s="462">
        <f t="shared" si="3"/>
        <v>0</v>
      </c>
      <c r="P107" s="416"/>
      <c r="Q107" s="110"/>
      <c r="R107" s="106"/>
      <c r="S107" s="111"/>
      <c r="T107" s="111"/>
      <c r="U107" s="111"/>
      <c r="V107" s="111"/>
      <c r="W107" s="113"/>
      <c r="X107" s="106"/>
      <c r="Y107" s="52"/>
    </row>
    <row r="108" spans="1:25" ht="35.25" customHeight="1" thickTop="1" thickBot="1">
      <c r="A108" s="106"/>
      <c r="B108" s="463" t="s">
        <v>78</v>
      </c>
      <c r="C108" s="459" t="s">
        <v>266</v>
      </c>
      <c r="D108" s="906" t="s">
        <v>267</v>
      </c>
      <c r="E108" s="907"/>
      <c r="F108" s="601" t="s">
        <v>237</v>
      </c>
      <c r="G108" s="464"/>
      <c r="H108" s="505">
        <v>0</v>
      </c>
      <c r="I108" s="505">
        <v>7</v>
      </c>
      <c r="J108" s="505">
        <v>0</v>
      </c>
      <c r="K108" s="505">
        <v>0</v>
      </c>
      <c r="L108" s="460">
        <v>7</v>
      </c>
      <c r="M108" s="461" t="s">
        <v>32</v>
      </c>
      <c r="N108" s="474"/>
      <c r="O108" s="462"/>
      <c r="P108" s="416"/>
      <c r="Q108" s="110"/>
      <c r="R108" s="106"/>
      <c r="S108" s="111"/>
      <c r="T108" s="111"/>
      <c r="U108" s="111"/>
      <c r="V108" s="111"/>
      <c r="W108" s="113"/>
      <c r="X108" s="106"/>
      <c r="Y108" s="52"/>
    </row>
    <row r="109" spans="1:25" ht="42.75" customHeight="1" thickTop="1" thickBot="1">
      <c r="A109" s="106"/>
      <c r="B109" s="463" t="s">
        <v>82</v>
      </c>
      <c r="C109" s="459" t="s">
        <v>268</v>
      </c>
      <c r="D109" s="906" t="s">
        <v>269</v>
      </c>
      <c r="E109" s="907"/>
      <c r="F109" s="601" t="s">
        <v>237</v>
      </c>
      <c r="G109" s="464"/>
      <c r="H109" s="505">
        <v>0</v>
      </c>
      <c r="I109" s="505">
        <v>40</v>
      </c>
      <c r="J109" s="505">
        <v>0</v>
      </c>
      <c r="K109" s="505">
        <v>0</v>
      </c>
      <c r="L109" s="460">
        <v>40</v>
      </c>
      <c r="M109" s="461" t="s">
        <v>32</v>
      </c>
      <c r="N109" s="474"/>
      <c r="O109" s="462"/>
      <c r="P109" s="416"/>
      <c r="Q109" s="110"/>
      <c r="R109" s="106"/>
      <c r="S109" s="111"/>
      <c r="T109" s="111"/>
      <c r="U109" s="111"/>
      <c r="V109" s="111"/>
      <c r="W109" s="113"/>
      <c r="X109" s="106"/>
      <c r="Y109" s="52"/>
    </row>
    <row r="110" spans="1:25" ht="48" customHeight="1" thickTop="1" thickBot="1">
      <c r="A110" s="106"/>
      <c r="B110" s="463" t="s">
        <v>334</v>
      </c>
      <c r="C110" s="459" t="s">
        <v>270</v>
      </c>
      <c r="D110" s="906" t="s">
        <v>271</v>
      </c>
      <c r="E110" s="907"/>
      <c r="F110" s="601" t="s">
        <v>237</v>
      </c>
      <c r="G110" s="464"/>
      <c r="H110" s="505">
        <v>0</v>
      </c>
      <c r="I110" s="505">
        <v>1</v>
      </c>
      <c r="J110" s="505">
        <v>0</v>
      </c>
      <c r="K110" s="505">
        <v>0</v>
      </c>
      <c r="L110" s="460">
        <v>1</v>
      </c>
      <c r="M110" s="461" t="s">
        <v>45</v>
      </c>
      <c r="N110" s="474"/>
      <c r="O110" s="462"/>
      <c r="P110" s="416"/>
      <c r="Q110" s="110"/>
      <c r="R110" s="106"/>
      <c r="S110" s="111"/>
      <c r="T110" s="111"/>
      <c r="U110" s="111"/>
      <c r="V110" s="111"/>
      <c r="W110" s="113"/>
      <c r="X110" s="106"/>
      <c r="Y110" s="52"/>
    </row>
    <row r="111" spans="1:25" ht="81" customHeight="1" thickTop="1" thickBot="1">
      <c r="A111" s="52"/>
      <c r="B111" s="451" t="s">
        <v>272</v>
      </c>
      <c r="C111" s="452" t="s">
        <v>273</v>
      </c>
      <c r="D111" s="451" t="s">
        <v>274</v>
      </c>
      <c r="E111" s="480" t="s">
        <v>910</v>
      </c>
      <c r="F111" s="485" t="s">
        <v>275</v>
      </c>
      <c r="G111" s="529">
        <v>0</v>
      </c>
      <c r="H111" s="569">
        <v>3244</v>
      </c>
      <c r="I111" s="569">
        <v>3244</v>
      </c>
      <c r="J111" s="569">
        <v>3244</v>
      </c>
      <c r="K111" s="569">
        <v>3244</v>
      </c>
      <c r="L111" s="531">
        <f>K111</f>
        <v>3244</v>
      </c>
      <c r="M111" s="456" t="s">
        <v>32</v>
      </c>
      <c r="N111" s="539"/>
      <c r="O111" s="527">
        <f t="shared" ref="O111:O118" si="4">+N111/L111</f>
        <v>0</v>
      </c>
      <c r="P111" s="414"/>
      <c r="Q111" s="119"/>
      <c r="R111" s="52"/>
      <c r="S111" s="56"/>
      <c r="T111" s="56"/>
      <c r="U111" s="56"/>
      <c r="V111" s="56"/>
      <c r="W111" s="56"/>
      <c r="X111" s="52"/>
      <c r="Y111" s="52"/>
    </row>
    <row r="112" spans="1:25" ht="46.5" customHeight="1" thickTop="1" thickBot="1">
      <c r="A112" s="215"/>
      <c r="B112" s="458" t="s">
        <v>33</v>
      </c>
      <c r="C112" s="470" t="s">
        <v>276</v>
      </c>
      <c r="D112" s="906" t="s">
        <v>277</v>
      </c>
      <c r="E112" s="907"/>
      <c r="F112" s="601" t="s">
        <v>237</v>
      </c>
      <c r="G112" s="460">
        <v>0</v>
      </c>
      <c r="H112" s="474">
        <v>1</v>
      </c>
      <c r="I112" s="474">
        <v>0</v>
      </c>
      <c r="J112" s="474">
        <v>0</v>
      </c>
      <c r="K112" s="474">
        <v>0</v>
      </c>
      <c r="L112" s="460">
        <f>SUM(H112:K112)</f>
        <v>1</v>
      </c>
      <c r="M112" s="461" t="s">
        <v>32</v>
      </c>
      <c r="N112" s="474"/>
      <c r="O112" s="462">
        <f t="shared" si="4"/>
        <v>0</v>
      </c>
      <c r="P112" s="414"/>
      <c r="Q112" s="119"/>
      <c r="R112" s="52"/>
      <c r="S112" s="123"/>
      <c r="T112" s="123"/>
      <c r="U112" s="123"/>
      <c r="V112" s="123"/>
      <c r="W112" s="124"/>
      <c r="X112" s="52"/>
      <c r="Y112" s="52"/>
    </row>
    <row r="113" spans="1:25" ht="60.75" customHeight="1" thickTop="1" thickBot="1">
      <c r="A113" s="215"/>
      <c r="B113" s="458" t="s">
        <v>36</v>
      </c>
      <c r="C113" s="470" t="s">
        <v>278</v>
      </c>
      <c r="D113" s="906" t="s">
        <v>279</v>
      </c>
      <c r="E113" s="907"/>
      <c r="F113" s="601" t="s">
        <v>237</v>
      </c>
      <c r="G113" s="460">
        <v>0</v>
      </c>
      <c r="H113" s="474">
        <v>1</v>
      </c>
      <c r="I113" s="474">
        <v>0</v>
      </c>
      <c r="J113" s="474">
        <v>0</v>
      </c>
      <c r="K113" s="474">
        <v>0</v>
      </c>
      <c r="L113" s="460">
        <f>SUM(H113:K113)</f>
        <v>1</v>
      </c>
      <c r="M113" s="461" t="s">
        <v>32</v>
      </c>
      <c r="N113" s="474"/>
      <c r="O113" s="462">
        <f t="shared" si="4"/>
        <v>0</v>
      </c>
      <c r="P113" s="414"/>
      <c r="Q113" s="119"/>
      <c r="R113" s="52"/>
      <c r="S113" s="123"/>
      <c r="T113" s="123"/>
      <c r="U113" s="123"/>
      <c r="V113" s="123"/>
      <c r="W113" s="124"/>
      <c r="X113" s="52"/>
      <c r="Y113" s="52"/>
    </row>
    <row r="114" spans="1:25" ht="43.5" customHeight="1" thickTop="1" thickBot="1">
      <c r="A114" s="106"/>
      <c r="B114" s="463" t="s">
        <v>50</v>
      </c>
      <c r="C114" s="459" t="s">
        <v>281</v>
      </c>
      <c r="D114" s="909" t="s">
        <v>282</v>
      </c>
      <c r="E114" s="910"/>
      <c r="F114" s="601" t="s">
        <v>237</v>
      </c>
      <c r="G114" s="464">
        <v>2</v>
      </c>
      <c r="H114" s="503">
        <v>1</v>
      </c>
      <c r="I114" s="503">
        <v>1</v>
      </c>
      <c r="J114" s="503">
        <v>1</v>
      </c>
      <c r="K114" s="503">
        <v>1</v>
      </c>
      <c r="L114" s="464">
        <f>SUBTOTAL(9,H114:K114)</f>
        <v>4</v>
      </c>
      <c r="M114" s="461" t="s">
        <v>32</v>
      </c>
      <c r="N114" s="474"/>
      <c r="O114" s="462">
        <f t="shared" si="4"/>
        <v>0</v>
      </c>
      <c r="P114" s="416"/>
      <c r="Q114" s="110"/>
      <c r="R114" s="106"/>
      <c r="S114" s="111"/>
      <c r="T114" s="111"/>
      <c r="U114" s="111"/>
      <c r="V114" s="111"/>
      <c r="W114" s="113"/>
      <c r="X114" s="106"/>
      <c r="Y114" s="52"/>
    </row>
    <row r="115" spans="1:25" ht="71.25" customHeight="1" thickTop="1" thickBot="1">
      <c r="A115" s="106"/>
      <c r="B115" s="463" t="s">
        <v>53</v>
      </c>
      <c r="C115" s="459" t="s">
        <v>283</v>
      </c>
      <c r="D115" s="909" t="s">
        <v>284</v>
      </c>
      <c r="E115" s="910"/>
      <c r="F115" s="601" t="s">
        <v>237</v>
      </c>
      <c r="G115" s="464">
        <v>0</v>
      </c>
      <c r="H115" s="503">
        <v>2</v>
      </c>
      <c r="I115" s="503">
        <v>2</v>
      </c>
      <c r="J115" s="503">
        <v>1</v>
      </c>
      <c r="K115" s="503">
        <v>0</v>
      </c>
      <c r="L115" s="464">
        <f>SUBTOTAL(9,H115:K115)</f>
        <v>5</v>
      </c>
      <c r="M115" s="461" t="s">
        <v>32</v>
      </c>
      <c r="N115" s="474"/>
      <c r="O115" s="462">
        <f t="shared" si="4"/>
        <v>0</v>
      </c>
      <c r="P115" s="416"/>
      <c r="Q115" s="110"/>
      <c r="R115" s="106"/>
      <c r="S115" s="111"/>
      <c r="T115" s="111"/>
      <c r="U115" s="111"/>
      <c r="V115" s="111"/>
      <c r="W115" s="113"/>
      <c r="X115" s="106"/>
      <c r="Y115" s="52"/>
    </row>
    <row r="116" spans="1:25" ht="44.25" customHeight="1" thickTop="1" thickBot="1">
      <c r="A116" s="106"/>
      <c r="B116" s="463" t="s">
        <v>56</v>
      </c>
      <c r="C116" s="459" t="s">
        <v>285</v>
      </c>
      <c r="D116" s="909" t="s">
        <v>286</v>
      </c>
      <c r="E116" s="910"/>
      <c r="F116" s="601" t="s">
        <v>237</v>
      </c>
      <c r="G116" s="464">
        <v>0</v>
      </c>
      <c r="H116" s="503">
        <v>1</v>
      </c>
      <c r="I116" s="503">
        <v>0</v>
      </c>
      <c r="J116" s="503">
        <v>0</v>
      </c>
      <c r="K116" s="503">
        <v>0</v>
      </c>
      <c r="L116" s="464">
        <v>1</v>
      </c>
      <c r="M116" s="461" t="s">
        <v>32</v>
      </c>
      <c r="N116" s="474"/>
      <c r="O116" s="462">
        <f t="shared" si="4"/>
        <v>0</v>
      </c>
      <c r="P116" s="416"/>
      <c r="Q116" s="110"/>
      <c r="R116" s="106"/>
      <c r="S116" s="111"/>
      <c r="T116" s="111"/>
      <c r="U116" s="111"/>
      <c r="V116" s="111"/>
      <c r="W116" s="113"/>
      <c r="X116" s="106"/>
      <c r="Y116" s="52"/>
    </row>
    <row r="117" spans="1:25" ht="42.75" customHeight="1" thickTop="1" thickBot="1">
      <c r="A117" s="215"/>
      <c r="B117" s="458" t="s">
        <v>59</v>
      </c>
      <c r="C117" s="459" t="s">
        <v>287</v>
      </c>
      <c r="D117" s="909" t="s">
        <v>288</v>
      </c>
      <c r="E117" s="910"/>
      <c r="F117" s="601" t="s">
        <v>237</v>
      </c>
      <c r="G117" s="464">
        <v>0</v>
      </c>
      <c r="H117" s="503">
        <v>1</v>
      </c>
      <c r="I117" s="503">
        <v>1</v>
      </c>
      <c r="J117" s="503">
        <v>1</v>
      </c>
      <c r="K117" s="503">
        <v>1</v>
      </c>
      <c r="L117" s="464">
        <f>SUBTOTAL(9,H117:K117)</f>
        <v>4</v>
      </c>
      <c r="M117" s="461" t="s">
        <v>32</v>
      </c>
      <c r="N117" s="474"/>
      <c r="O117" s="462">
        <f t="shared" si="4"/>
        <v>0</v>
      </c>
      <c r="P117" s="416"/>
      <c r="Q117" s="110"/>
      <c r="R117" s="106"/>
      <c r="S117" s="111"/>
      <c r="T117" s="111"/>
      <c r="U117" s="111"/>
      <c r="V117" s="111"/>
      <c r="W117" s="113"/>
      <c r="X117" s="106"/>
      <c r="Y117" s="52"/>
    </row>
    <row r="118" spans="1:25" ht="42.75" customHeight="1" thickTop="1" thickBot="1">
      <c r="A118" s="215"/>
      <c r="B118" s="458" t="s">
        <v>62</v>
      </c>
      <c r="C118" s="459" t="s">
        <v>289</v>
      </c>
      <c r="D118" s="925" t="s">
        <v>290</v>
      </c>
      <c r="E118" s="907"/>
      <c r="F118" s="601" t="s">
        <v>237</v>
      </c>
      <c r="G118" s="460">
        <v>0</v>
      </c>
      <c r="H118" s="474">
        <v>4</v>
      </c>
      <c r="I118" s="474">
        <v>5</v>
      </c>
      <c r="J118" s="474">
        <v>7</v>
      </c>
      <c r="K118" s="474">
        <v>10</v>
      </c>
      <c r="L118" s="460">
        <f>K118</f>
        <v>10</v>
      </c>
      <c r="M118" s="461" t="s">
        <v>32</v>
      </c>
      <c r="N118" s="474"/>
      <c r="O118" s="462">
        <f t="shared" si="4"/>
        <v>0</v>
      </c>
      <c r="P118" s="422"/>
      <c r="Q118" s="124"/>
      <c r="R118" s="52"/>
      <c r="S118" s="123"/>
      <c r="T118" s="123"/>
      <c r="U118" s="123"/>
      <c r="V118" s="123"/>
      <c r="W118" s="124"/>
      <c r="X118" s="52"/>
      <c r="Y118" s="52"/>
    </row>
    <row r="119" spans="1:25" ht="76.5" customHeight="1" thickTop="1" thickBot="1">
      <c r="A119" s="244"/>
      <c r="B119" s="437" t="s">
        <v>291</v>
      </c>
      <c r="C119" s="495" t="s">
        <v>292</v>
      </c>
      <c r="D119" s="904" t="s">
        <v>293</v>
      </c>
      <c r="E119" s="904"/>
      <c r="F119" s="904"/>
      <c r="G119" s="589"/>
      <c r="H119" s="552"/>
      <c r="I119" s="552"/>
      <c r="J119" s="552"/>
      <c r="K119" s="552"/>
      <c r="L119" s="440"/>
      <c r="M119" s="441"/>
      <c r="N119" s="441"/>
      <c r="O119" s="496"/>
      <c r="P119" s="413"/>
      <c r="Q119" s="69"/>
      <c r="R119" s="69"/>
      <c r="S119" s="69"/>
      <c r="T119" s="69"/>
      <c r="U119" s="69"/>
      <c r="V119" s="69"/>
      <c r="W119" s="69"/>
      <c r="X119" s="76"/>
      <c r="Y119" s="52"/>
    </row>
    <row r="120" spans="1:25" ht="59.25" customHeight="1" thickTop="1" thickBot="1">
      <c r="A120" s="52"/>
      <c r="B120" s="442" t="s">
        <v>295</v>
      </c>
      <c r="C120" s="442" t="s">
        <v>296</v>
      </c>
      <c r="D120" s="905" t="s">
        <v>297</v>
      </c>
      <c r="E120" s="931"/>
      <c r="F120" s="442" t="s">
        <v>294</v>
      </c>
      <c r="G120" s="443"/>
      <c r="H120" s="444"/>
      <c r="I120" s="444"/>
      <c r="J120" s="444"/>
      <c r="K120" s="444"/>
      <c r="L120" s="443"/>
      <c r="M120" s="444"/>
      <c r="N120" s="444"/>
      <c r="O120" s="497"/>
      <c r="P120" s="414"/>
      <c r="Q120" s="69"/>
      <c r="R120" s="52"/>
      <c r="S120" s="83"/>
      <c r="T120" s="83"/>
      <c r="U120" s="83"/>
      <c r="V120" s="83"/>
      <c r="W120" s="83"/>
      <c r="X120" s="52"/>
      <c r="Y120" s="52"/>
    </row>
    <row r="121" spans="1:25" ht="58.5" customHeight="1" thickTop="1" thickBot="1">
      <c r="A121" s="52"/>
      <c r="B121" s="446" t="s">
        <v>298</v>
      </c>
      <c r="C121" s="447" t="s">
        <v>299</v>
      </c>
      <c r="D121" s="929" t="s">
        <v>300</v>
      </c>
      <c r="E121" s="930"/>
      <c r="F121" s="446" t="s">
        <v>301</v>
      </c>
      <c r="G121" s="448"/>
      <c r="H121" s="449"/>
      <c r="I121" s="449"/>
      <c r="J121" s="449"/>
      <c r="K121" s="449"/>
      <c r="L121" s="448"/>
      <c r="M121" s="449"/>
      <c r="N121" s="449"/>
      <c r="O121" s="498"/>
      <c r="P121" s="414"/>
      <c r="Q121" s="69"/>
      <c r="R121" s="52"/>
      <c r="S121" s="56"/>
      <c r="T121" s="56"/>
      <c r="U121" s="56"/>
      <c r="V121" s="56"/>
      <c r="W121" s="56"/>
      <c r="X121" s="52"/>
      <c r="Y121" s="52"/>
    </row>
    <row r="122" spans="1:25" ht="62.25" customHeight="1" thickTop="1" thickBot="1">
      <c r="A122" s="52"/>
      <c r="B122" s="908" t="s">
        <v>302</v>
      </c>
      <c r="C122" s="452" t="s">
        <v>303</v>
      </c>
      <c r="D122" s="903" t="s">
        <v>304</v>
      </c>
      <c r="E122" s="597" t="s">
        <v>305</v>
      </c>
      <c r="F122" s="603" t="s">
        <v>301</v>
      </c>
      <c r="G122" s="549">
        <v>0</v>
      </c>
      <c r="H122" s="570">
        <v>0</v>
      </c>
      <c r="I122" s="570">
        <v>2</v>
      </c>
      <c r="J122" s="570">
        <v>0</v>
      </c>
      <c r="K122" s="570">
        <v>0</v>
      </c>
      <c r="L122" s="549">
        <f>SUM(H122:K122)</f>
        <v>2</v>
      </c>
      <c r="M122" s="456" t="s">
        <v>32</v>
      </c>
      <c r="N122" s="456"/>
      <c r="O122" s="457">
        <f>+N122/L122</f>
        <v>0</v>
      </c>
      <c r="P122" s="414"/>
      <c r="Q122" s="119"/>
      <c r="R122" s="52"/>
      <c r="S122" s="56"/>
      <c r="T122" s="56"/>
      <c r="U122" s="56"/>
      <c r="V122" s="56"/>
      <c r="W122" s="56"/>
      <c r="X122" s="52"/>
      <c r="Y122" s="52"/>
    </row>
    <row r="123" spans="1:25" ht="66" customHeight="1" thickTop="1" thickBot="1">
      <c r="A123" s="52"/>
      <c r="B123" s="908"/>
      <c r="C123" s="452" t="s">
        <v>306</v>
      </c>
      <c r="D123" s="903"/>
      <c r="E123" s="598" t="s">
        <v>307</v>
      </c>
      <c r="F123" s="603" t="s">
        <v>301</v>
      </c>
      <c r="G123" s="549">
        <v>0</v>
      </c>
      <c r="H123" s="570">
        <v>2</v>
      </c>
      <c r="I123" s="570">
        <v>2</v>
      </c>
      <c r="J123" s="570">
        <v>2</v>
      </c>
      <c r="K123" s="570">
        <v>2</v>
      </c>
      <c r="L123" s="549">
        <f>SUM(H123:K123)</f>
        <v>8</v>
      </c>
      <c r="M123" s="456" t="s">
        <v>32</v>
      </c>
      <c r="N123" s="456"/>
      <c r="O123" s="457">
        <f>+N123/L123</f>
        <v>0</v>
      </c>
      <c r="P123" s="414"/>
      <c r="Q123" s="119"/>
      <c r="R123" s="52"/>
      <c r="S123" s="56"/>
      <c r="T123" s="56"/>
      <c r="U123" s="56"/>
      <c r="V123" s="56"/>
      <c r="W123" s="56"/>
      <c r="X123" s="52"/>
      <c r="Y123" s="52"/>
    </row>
    <row r="124" spans="1:25" ht="52.5" customHeight="1" thickTop="1" thickBot="1">
      <c r="A124" s="215"/>
      <c r="B124" s="908"/>
      <c r="C124" s="452" t="s">
        <v>308</v>
      </c>
      <c r="D124" s="903"/>
      <c r="E124" s="608" t="s">
        <v>309</v>
      </c>
      <c r="F124" s="604" t="s">
        <v>301</v>
      </c>
      <c r="G124" s="549">
        <v>0</v>
      </c>
      <c r="H124" s="571">
        <v>0</v>
      </c>
      <c r="I124" s="572">
        <v>0.85</v>
      </c>
      <c r="J124" s="572">
        <v>0.85</v>
      </c>
      <c r="K124" s="572">
        <v>0.85</v>
      </c>
      <c r="L124" s="594">
        <v>0.85</v>
      </c>
      <c r="M124" s="532" t="s">
        <v>45</v>
      </c>
      <c r="N124" s="532"/>
      <c r="O124" s="457"/>
      <c r="P124" s="414"/>
      <c r="Q124" s="119"/>
      <c r="R124" s="52"/>
      <c r="S124" s="56"/>
      <c r="T124" s="56"/>
      <c r="U124" s="56"/>
      <c r="V124" s="56"/>
      <c r="W124" s="56"/>
      <c r="X124" s="52"/>
      <c r="Y124" s="52"/>
    </row>
    <row r="125" spans="1:25" ht="36.75" customHeight="1" thickTop="1" thickBot="1">
      <c r="A125" s="215"/>
      <c r="B125" s="499" t="s">
        <v>33</v>
      </c>
      <c r="C125" s="493" t="s">
        <v>310</v>
      </c>
      <c r="D125" s="906" t="s">
        <v>311</v>
      </c>
      <c r="E125" s="907"/>
      <c r="F125" s="601" t="s">
        <v>301</v>
      </c>
      <c r="G125" s="500">
        <v>1</v>
      </c>
      <c r="H125" s="573">
        <v>1</v>
      </c>
      <c r="I125" s="573">
        <v>1</v>
      </c>
      <c r="J125" s="573">
        <v>1</v>
      </c>
      <c r="K125" s="573">
        <v>1</v>
      </c>
      <c r="L125" s="500">
        <v>1</v>
      </c>
      <c r="M125" s="461" t="s">
        <v>32</v>
      </c>
      <c r="N125" s="474"/>
      <c r="O125" s="462"/>
      <c r="P125" s="414"/>
      <c r="Q125" s="119"/>
      <c r="R125" s="52"/>
      <c r="S125" s="56"/>
      <c r="T125" s="56"/>
      <c r="U125" s="56"/>
      <c r="V125" s="56"/>
      <c r="W125" s="56"/>
      <c r="X125" s="52"/>
      <c r="Y125" s="52"/>
    </row>
    <row r="126" spans="1:25" ht="35.25" customHeight="1" thickTop="1" thickBot="1">
      <c r="A126" s="215"/>
      <c r="B126" s="458" t="s">
        <v>36</v>
      </c>
      <c r="C126" s="470" t="s">
        <v>312</v>
      </c>
      <c r="D126" s="906" t="s">
        <v>313</v>
      </c>
      <c r="E126" s="907"/>
      <c r="F126" s="601" t="s">
        <v>301</v>
      </c>
      <c r="G126" s="464">
        <v>0</v>
      </c>
      <c r="H126" s="503">
        <v>0</v>
      </c>
      <c r="I126" s="503">
        <v>2</v>
      </c>
      <c r="J126" s="503">
        <v>0</v>
      </c>
      <c r="K126" s="503">
        <v>0</v>
      </c>
      <c r="L126" s="464">
        <v>2</v>
      </c>
      <c r="M126" s="461" t="s">
        <v>32</v>
      </c>
      <c r="N126" s="474"/>
      <c r="O126" s="462">
        <f t="shared" ref="O126:O143" si="5">+N126/L126</f>
        <v>0</v>
      </c>
      <c r="P126" s="415"/>
      <c r="Q126" s="308"/>
      <c r="R126" s="52"/>
      <c r="S126" s="124"/>
      <c r="T126" s="123"/>
      <c r="U126" s="123"/>
      <c r="V126" s="123"/>
      <c r="W126" s="144"/>
      <c r="X126" s="52"/>
      <c r="Y126" s="52"/>
    </row>
    <row r="127" spans="1:25" ht="33.75" customHeight="1" thickTop="1" thickBot="1">
      <c r="A127" s="215"/>
      <c r="B127" s="458" t="s">
        <v>50</v>
      </c>
      <c r="C127" s="470" t="s">
        <v>314</v>
      </c>
      <c r="D127" s="906" t="s">
        <v>315</v>
      </c>
      <c r="E127" s="907"/>
      <c r="F127" s="601" t="s">
        <v>301</v>
      </c>
      <c r="G127" s="464">
        <v>0</v>
      </c>
      <c r="H127" s="503">
        <v>2</v>
      </c>
      <c r="I127" s="503">
        <v>2</v>
      </c>
      <c r="J127" s="503">
        <v>2</v>
      </c>
      <c r="K127" s="503">
        <v>2</v>
      </c>
      <c r="L127" s="464">
        <v>8</v>
      </c>
      <c r="M127" s="461" t="s">
        <v>32</v>
      </c>
      <c r="N127" s="474"/>
      <c r="O127" s="462">
        <f t="shared" si="5"/>
        <v>0</v>
      </c>
      <c r="P127" s="415"/>
      <c r="Q127" s="308"/>
      <c r="R127" s="52"/>
      <c r="S127" s="124"/>
      <c r="T127" s="123"/>
      <c r="U127" s="123"/>
      <c r="V127" s="123"/>
      <c r="W127" s="144"/>
      <c r="X127" s="52"/>
      <c r="Y127" s="52"/>
    </row>
    <row r="128" spans="1:25" ht="33.75" customHeight="1" thickTop="1" thickBot="1">
      <c r="A128" s="215"/>
      <c r="B128" s="458" t="s">
        <v>53</v>
      </c>
      <c r="C128" s="470" t="s">
        <v>316</v>
      </c>
      <c r="D128" s="906" t="s">
        <v>317</v>
      </c>
      <c r="E128" s="907"/>
      <c r="F128" s="601" t="s">
        <v>301</v>
      </c>
      <c r="G128" s="460">
        <v>750</v>
      </c>
      <c r="H128" s="474">
        <v>750</v>
      </c>
      <c r="I128" s="474">
        <v>0</v>
      </c>
      <c r="J128" s="474">
        <v>300</v>
      </c>
      <c r="K128" s="474">
        <v>0</v>
      </c>
      <c r="L128" s="460">
        <f>SUM(H128:K128)</f>
        <v>1050</v>
      </c>
      <c r="M128" s="461" t="s">
        <v>32</v>
      </c>
      <c r="N128" s="474"/>
      <c r="O128" s="462">
        <f t="shared" si="5"/>
        <v>0</v>
      </c>
      <c r="P128" s="423"/>
      <c r="Q128" s="308"/>
      <c r="R128" s="52"/>
      <c r="S128" s="123"/>
      <c r="T128" s="123"/>
      <c r="U128" s="123"/>
      <c r="V128" s="123"/>
      <c r="W128" s="124"/>
      <c r="X128" s="52"/>
      <c r="Y128" s="52"/>
    </row>
    <row r="129" spans="1:25" ht="33" customHeight="1" thickTop="1" thickBot="1">
      <c r="A129" s="215"/>
      <c r="B129" s="458" t="s">
        <v>56</v>
      </c>
      <c r="C129" s="470" t="s">
        <v>318</v>
      </c>
      <c r="D129" s="906" t="s">
        <v>319</v>
      </c>
      <c r="E129" s="907"/>
      <c r="F129" s="601" t="s">
        <v>301</v>
      </c>
      <c r="G129" s="460">
        <v>0</v>
      </c>
      <c r="H129" s="474">
        <v>1200</v>
      </c>
      <c r="I129" s="474">
        <v>2400</v>
      </c>
      <c r="J129" s="474">
        <v>1200</v>
      </c>
      <c r="K129" s="474">
        <v>1200</v>
      </c>
      <c r="L129" s="460">
        <v>4800</v>
      </c>
      <c r="M129" s="461" t="s">
        <v>32</v>
      </c>
      <c r="N129" s="474"/>
      <c r="O129" s="462">
        <f t="shared" si="5"/>
        <v>0</v>
      </c>
      <c r="P129" s="423"/>
      <c r="Q129" s="308"/>
      <c r="R129" s="52"/>
      <c r="S129" s="123"/>
      <c r="T129" s="123"/>
      <c r="U129" s="123"/>
      <c r="V129" s="123"/>
      <c r="W129" s="124"/>
      <c r="X129" s="52"/>
      <c r="Y129" s="52"/>
    </row>
    <row r="130" spans="1:25" ht="31.5" customHeight="1" thickTop="1" thickBot="1">
      <c r="A130" s="215"/>
      <c r="B130" s="458" t="s">
        <v>59</v>
      </c>
      <c r="C130" s="470" t="s">
        <v>320</v>
      </c>
      <c r="D130" s="906" t="s">
        <v>321</v>
      </c>
      <c r="E130" s="907"/>
      <c r="F130" s="601" t="s">
        <v>301</v>
      </c>
      <c r="G130" s="460">
        <v>0</v>
      </c>
      <c r="H130" s="474">
        <v>8000</v>
      </c>
      <c r="I130" s="474">
        <v>5000</v>
      </c>
      <c r="J130" s="474">
        <v>5000</v>
      </c>
      <c r="K130" s="474">
        <v>5000</v>
      </c>
      <c r="L130" s="460">
        <f>+MAX(H130:K130)</f>
        <v>8000</v>
      </c>
      <c r="M130" s="461" t="s">
        <v>32</v>
      </c>
      <c r="N130" s="474"/>
      <c r="O130" s="462">
        <f t="shared" si="5"/>
        <v>0</v>
      </c>
      <c r="P130" s="423"/>
      <c r="Q130" s="308"/>
      <c r="R130" s="52"/>
      <c r="S130" s="123"/>
      <c r="T130" s="123"/>
      <c r="U130" s="123"/>
      <c r="V130" s="123"/>
      <c r="W130" s="124"/>
      <c r="X130" s="52"/>
      <c r="Y130" s="52"/>
    </row>
    <row r="131" spans="1:25" ht="38.25" customHeight="1" thickTop="1" thickBot="1">
      <c r="A131" s="215"/>
      <c r="B131" s="458" t="s">
        <v>62</v>
      </c>
      <c r="C131" s="470" t="s">
        <v>322</v>
      </c>
      <c r="D131" s="906" t="s">
        <v>323</v>
      </c>
      <c r="E131" s="907"/>
      <c r="F131" s="601" t="s">
        <v>301</v>
      </c>
      <c r="G131" s="460">
        <v>0</v>
      </c>
      <c r="H131" s="474">
        <v>120</v>
      </c>
      <c r="I131" s="474">
        <v>120</v>
      </c>
      <c r="J131" s="474">
        <v>120</v>
      </c>
      <c r="K131" s="474">
        <v>120</v>
      </c>
      <c r="L131" s="460">
        <v>480</v>
      </c>
      <c r="M131" s="461" t="s">
        <v>32</v>
      </c>
      <c r="N131" s="474"/>
      <c r="O131" s="462">
        <f t="shared" si="5"/>
        <v>0</v>
      </c>
      <c r="P131" s="423"/>
      <c r="Q131" s="308"/>
      <c r="R131" s="52"/>
      <c r="S131" s="123"/>
      <c r="T131" s="123"/>
      <c r="U131" s="123"/>
      <c r="V131" s="123"/>
      <c r="W131" s="124"/>
      <c r="X131" s="52"/>
      <c r="Y131" s="52"/>
    </row>
    <row r="132" spans="1:25" ht="39" customHeight="1" thickTop="1" thickBot="1">
      <c r="A132" s="215"/>
      <c r="B132" s="458" t="s">
        <v>65</v>
      </c>
      <c r="C132" s="470" t="s">
        <v>324</v>
      </c>
      <c r="D132" s="906" t="s">
        <v>325</v>
      </c>
      <c r="E132" s="907"/>
      <c r="F132" s="601" t="s">
        <v>301</v>
      </c>
      <c r="G132" s="460">
        <v>0</v>
      </c>
      <c r="H132" s="474">
        <v>1272</v>
      </c>
      <c r="I132" s="474">
        <v>1272</v>
      </c>
      <c r="J132" s="474">
        <v>1272</v>
      </c>
      <c r="K132" s="474">
        <v>1272</v>
      </c>
      <c r="L132" s="460">
        <v>5088</v>
      </c>
      <c r="M132" s="461" t="s">
        <v>32</v>
      </c>
      <c r="N132" s="474"/>
      <c r="O132" s="462">
        <f t="shared" si="5"/>
        <v>0</v>
      </c>
      <c r="P132" s="423"/>
      <c r="Q132" s="308"/>
      <c r="R132" s="52"/>
      <c r="S132" s="123"/>
      <c r="T132" s="123"/>
      <c r="U132" s="123"/>
      <c r="V132" s="123"/>
      <c r="W132" s="124"/>
      <c r="X132" s="52"/>
      <c r="Y132" s="52"/>
    </row>
    <row r="133" spans="1:25" ht="36" customHeight="1" thickTop="1" thickBot="1">
      <c r="A133" s="215"/>
      <c r="B133" s="458" t="s">
        <v>99</v>
      </c>
      <c r="C133" s="470" t="s">
        <v>326</v>
      </c>
      <c r="D133" s="906" t="s">
        <v>327</v>
      </c>
      <c r="E133" s="907"/>
      <c r="F133" s="601" t="s">
        <v>301</v>
      </c>
      <c r="G133" s="460">
        <v>0</v>
      </c>
      <c r="H133" s="474">
        <v>3</v>
      </c>
      <c r="I133" s="474">
        <v>0</v>
      </c>
      <c r="J133" s="474">
        <v>0</v>
      </c>
      <c r="K133" s="474">
        <v>0</v>
      </c>
      <c r="L133" s="500">
        <f>+MAX(H133:K133)</f>
        <v>3</v>
      </c>
      <c r="M133" s="461" t="s">
        <v>32</v>
      </c>
      <c r="N133" s="474"/>
      <c r="O133" s="462">
        <f t="shared" si="5"/>
        <v>0</v>
      </c>
      <c r="P133" s="424"/>
      <c r="Q133" s="230"/>
      <c r="R133" s="52"/>
      <c r="S133" s="52"/>
      <c r="T133" s="52"/>
      <c r="U133" s="52"/>
      <c r="V133" s="123"/>
      <c r="W133" s="124"/>
      <c r="X133" s="52"/>
      <c r="Y133" s="52"/>
    </row>
    <row r="134" spans="1:25" ht="39" customHeight="1" thickTop="1" thickBot="1">
      <c r="A134" s="215"/>
      <c r="B134" s="458" t="s">
        <v>66</v>
      </c>
      <c r="C134" s="470" t="s">
        <v>328</v>
      </c>
      <c r="D134" s="906" t="s">
        <v>329</v>
      </c>
      <c r="E134" s="907"/>
      <c r="F134" s="601" t="s">
        <v>301</v>
      </c>
      <c r="G134" s="460">
        <v>0</v>
      </c>
      <c r="H134" s="474">
        <v>780</v>
      </c>
      <c r="I134" s="474">
        <v>300</v>
      </c>
      <c r="J134" s="474">
        <v>300</v>
      </c>
      <c r="K134" s="474">
        <v>300</v>
      </c>
      <c r="L134" s="460">
        <f>SUM(H134:K134)</f>
        <v>1680</v>
      </c>
      <c r="M134" s="461" t="s">
        <v>32</v>
      </c>
      <c r="N134" s="474"/>
      <c r="O134" s="462">
        <f t="shared" si="5"/>
        <v>0</v>
      </c>
      <c r="P134" s="423"/>
      <c r="Q134" s="308"/>
      <c r="R134" s="52"/>
      <c r="S134" s="123"/>
      <c r="T134" s="123"/>
      <c r="U134" s="123"/>
      <c r="V134" s="123"/>
      <c r="W134" s="124"/>
      <c r="X134" s="52"/>
      <c r="Y134" s="52"/>
    </row>
    <row r="135" spans="1:25" ht="54.75" customHeight="1" thickTop="1" thickBot="1">
      <c r="A135" s="215"/>
      <c r="B135" s="458" t="s">
        <v>69</v>
      </c>
      <c r="C135" s="470" t="s">
        <v>330</v>
      </c>
      <c r="D135" s="906" t="s">
        <v>331</v>
      </c>
      <c r="E135" s="907"/>
      <c r="F135" s="601" t="s">
        <v>301</v>
      </c>
      <c r="G135" s="460">
        <v>0</v>
      </c>
      <c r="H135" s="573">
        <v>0</v>
      </c>
      <c r="I135" s="573">
        <v>100</v>
      </c>
      <c r="J135" s="573">
        <v>0</v>
      </c>
      <c r="K135" s="573">
        <v>0</v>
      </c>
      <c r="L135" s="500">
        <f>+I135</f>
        <v>100</v>
      </c>
      <c r="M135" s="461" t="s">
        <v>32</v>
      </c>
      <c r="N135" s="474"/>
      <c r="O135" s="462">
        <f t="shared" si="5"/>
        <v>0</v>
      </c>
      <c r="P135" s="423"/>
      <c r="Q135" s="308"/>
      <c r="R135" s="52"/>
      <c r="S135" s="123"/>
      <c r="T135" s="123"/>
      <c r="U135" s="123"/>
      <c r="V135" s="123"/>
      <c r="W135" s="124"/>
      <c r="X135" s="52"/>
      <c r="Y135" s="52"/>
    </row>
    <row r="136" spans="1:25" ht="37.5" customHeight="1" thickTop="1" thickBot="1">
      <c r="A136" s="215"/>
      <c r="B136" s="458" t="s">
        <v>72</v>
      </c>
      <c r="C136" s="470" t="s">
        <v>332</v>
      </c>
      <c r="D136" s="906" t="s">
        <v>333</v>
      </c>
      <c r="E136" s="907"/>
      <c r="F136" s="601" t="s">
        <v>301</v>
      </c>
      <c r="G136" s="482">
        <v>0</v>
      </c>
      <c r="H136" s="556">
        <v>1</v>
      </c>
      <c r="I136" s="556">
        <v>1</v>
      </c>
      <c r="J136" s="556">
        <v>1</v>
      </c>
      <c r="K136" s="556">
        <v>1</v>
      </c>
      <c r="L136" s="482">
        <v>1</v>
      </c>
      <c r="M136" s="461" t="s">
        <v>45</v>
      </c>
      <c r="N136" s="474"/>
      <c r="O136" s="462">
        <f t="shared" si="5"/>
        <v>0</v>
      </c>
      <c r="P136" s="423"/>
      <c r="Q136" s="308"/>
      <c r="R136" s="52"/>
      <c r="S136" s="123"/>
      <c r="T136" s="123"/>
      <c r="U136" s="123"/>
      <c r="V136" s="123"/>
      <c r="W136" s="124"/>
      <c r="X136" s="52"/>
      <c r="Y136" s="52"/>
    </row>
    <row r="137" spans="1:25" ht="47.25" customHeight="1" thickTop="1" thickBot="1">
      <c r="A137" s="215"/>
      <c r="B137" s="458" t="s">
        <v>75</v>
      </c>
      <c r="C137" s="470" t="s">
        <v>335</v>
      </c>
      <c r="D137" s="906" t="s">
        <v>336</v>
      </c>
      <c r="E137" s="907"/>
      <c r="F137" s="601" t="s">
        <v>337</v>
      </c>
      <c r="G137" s="460">
        <v>0</v>
      </c>
      <c r="H137" s="474">
        <v>1</v>
      </c>
      <c r="I137" s="474">
        <v>0</v>
      </c>
      <c r="J137" s="474">
        <v>0</v>
      </c>
      <c r="K137" s="474">
        <v>0</v>
      </c>
      <c r="L137" s="460">
        <v>1</v>
      </c>
      <c r="M137" s="461" t="s">
        <v>32</v>
      </c>
      <c r="N137" s="474"/>
      <c r="O137" s="462">
        <f t="shared" si="5"/>
        <v>0</v>
      </c>
      <c r="P137" s="423"/>
      <c r="Q137" s="229"/>
      <c r="R137" s="171"/>
      <c r="S137" s="173"/>
      <c r="T137" s="173"/>
      <c r="U137" s="173"/>
      <c r="V137" s="173"/>
      <c r="W137" s="172"/>
      <c r="X137" s="171"/>
      <c r="Y137" s="52"/>
    </row>
    <row r="138" spans="1:25" ht="59.25" customHeight="1" thickTop="1" thickBot="1">
      <c r="A138" s="52"/>
      <c r="B138" s="451" t="s">
        <v>338</v>
      </c>
      <c r="C138" s="452" t="s">
        <v>339</v>
      </c>
      <c r="D138" s="476" t="s">
        <v>340</v>
      </c>
      <c r="E138" s="480" t="s">
        <v>341</v>
      </c>
      <c r="F138" s="603" t="s">
        <v>301</v>
      </c>
      <c r="G138" s="530">
        <v>0</v>
      </c>
      <c r="H138" s="566">
        <v>1</v>
      </c>
      <c r="I138" s="566">
        <v>1</v>
      </c>
      <c r="J138" s="566">
        <v>1</v>
      </c>
      <c r="K138" s="566">
        <v>1</v>
      </c>
      <c r="L138" s="530">
        <f>K138</f>
        <v>1</v>
      </c>
      <c r="M138" s="456" t="s">
        <v>45</v>
      </c>
      <c r="N138" s="539"/>
      <c r="O138" s="527">
        <f t="shared" si="5"/>
        <v>0</v>
      </c>
      <c r="P138" s="414"/>
      <c r="Q138" s="119"/>
      <c r="R138" s="52"/>
      <c r="S138" s="56"/>
      <c r="T138" s="56"/>
      <c r="U138" s="56"/>
      <c r="V138" s="56"/>
      <c r="W138" s="56"/>
      <c r="X138" s="52"/>
      <c r="Y138" s="52"/>
    </row>
    <row r="139" spans="1:25" ht="36" customHeight="1" thickTop="1" thickBot="1">
      <c r="A139" s="106"/>
      <c r="B139" s="463" t="s">
        <v>33</v>
      </c>
      <c r="C139" s="459" t="s">
        <v>342</v>
      </c>
      <c r="D139" s="928" t="s">
        <v>343</v>
      </c>
      <c r="E139" s="912"/>
      <c r="F139" s="601" t="s">
        <v>301</v>
      </c>
      <c r="G139" s="464">
        <v>1</v>
      </c>
      <c r="H139" s="503">
        <v>0</v>
      </c>
      <c r="I139" s="503">
        <v>1</v>
      </c>
      <c r="J139" s="503">
        <v>0</v>
      </c>
      <c r="K139" s="503">
        <v>0</v>
      </c>
      <c r="L139" s="464">
        <f>SUM(H139:K139)</f>
        <v>1</v>
      </c>
      <c r="M139" s="461" t="s">
        <v>32</v>
      </c>
      <c r="N139" s="474"/>
      <c r="O139" s="462">
        <f t="shared" si="5"/>
        <v>0</v>
      </c>
      <c r="P139" s="414"/>
      <c r="Q139" s="119"/>
      <c r="R139" s="52"/>
      <c r="S139" s="123"/>
      <c r="T139" s="123"/>
      <c r="U139" s="123"/>
      <c r="V139" s="123"/>
      <c r="W139" s="124"/>
      <c r="X139" s="52"/>
      <c r="Y139" s="52"/>
    </row>
    <row r="140" spans="1:25" ht="37.5" customHeight="1" thickTop="1" thickBot="1">
      <c r="A140" s="106"/>
      <c r="B140" s="463" t="s">
        <v>36</v>
      </c>
      <c r="C140" s="459" t="s">
        <v>344</v>
      </c>
      <c r="D140" s="928" t="s">
        <v>345</v>
      </c>
      <c r="E140" s="912"/>
      <c r="F140" s="601" t="s">
        <v>301</v>
      </c>
      <c r="G140" s="464">
        <v>0</v>
      </c>
      <c r="H140" s="503">
        <v>0</v>
      </c>
      <c r="I140" s="503">
        <v>1</v>
      </c>
      <c r="J140" s="503">
        <v>1</v>
      </c>
      <c r="K140" s="503">
        <v>1</v>
      </c>
      <c r="L140" s="464">
        <f>SUM(H140:K140)</f>
        <v>3</v>
      </c>
      <c r="M140" s="461" t="s">
        <v>32</v>
      </c>
      <c r="N140" s="474"/>
      <c r="O140" s="462">
        <f t="shared" si="5"/>
        <v>0</v>
      </c>
      <c r="P140" s="414"/>
      <c r="Q140" s="119"/>
      <c r="R140" s="52"/>
      <c r="S140" s="123"/>
      <c r="T140" s="123"/>
      <c r="U140" s="123"/>
      <c r="V140" s="123"/>
      <c r="W140" s="124"/>
      <c r="X140" s="52"/>
      <c r="Y140" s="52"/>
    </row>
    <row r="141" spans="1:25" ht="69" customHeight="1" thickTop="1" thickBot="1">
      <c r="A141" s="52"/>
      <c r="B141" s="451" t="s">
        <v>346</v>
      </c>
      <c r="C141" s="452" t="s">
        <v>347</v>
      </c>
      <c r="D141" s="451" t="s">
        <v>348</v>
      </c>
      <c r="E141" s="480" t="s">
        <v>349</v>
      </c>
      <c r="F141" s="603" t="s">
        <v>301</v>
      </c>
      <c r="G141" s="530">
        <v>0</v>
      </c>
      <c r="H141" s="566">
        <v>1</v>
      </c>
      <c r="I141" s="566">
        <v>1</v>
      </c>
      <c r="J141" s="566">
        <v>1</v>
      </c>
      <c r="K141" s="566">
        <v>1</v>
      </c>
      <c r="L141" s="530">
        <f>K141</f>
        <v>1</v>
      </c>
      <c r="M141" s="456" t="s">
        <v>45</v>
      </c>
      <c r="N141" s="539"/>
      <c r="O141" s="527">
        <f t="shared" si="5"/>
        <v>0</v>
      </c>
      <c r="P141" s="414"/>
      <c r="Q141" s="119"/>
      <c r="R141" s="52"/>
      <c r="S141" s="56"/>
      <c r="T141" s="56"/>
      <c r="U141" s="56"/>
      <c r="V141" s="56"/>
      <c r="W141" s="56"/>
      <c r="X141" s="52"/>
      <c r="Y141" s="52"/>
    </row>
    <row r="142" spans="1:25" ht="46.5" customHeight="1" thickTop="1" thickBot="1">
      <c r="A142" s="352"/>
      <c r="B142" s="494" t="s">
        <v>33</v>
      </c>
      <c r="C142" s="459" t="s">
        <v>350</v>
      </c>
      <c r="D142" s="906" t="s">
        <v>351</v>
      </c>
      <c r="E142" s="907"/>
      <c r="F142" s="601" t="s">
        <v>301</v>
      </c>
      <c r="G142" s="460">
        <v>900</v>
      </c>
      <c r="H142" s="474">
        <v>1200</v>
      </c>
      <c r="I142" s="474">
        <v>1700</v>
      </c>
      <c r="J142" s="474">
        <v>1200</v>
      </c>
      <c r="K142" s="474">
        <v>1200</v>
      </c>
      <c r="L142" s="460">
        <f>SUM(H142:K142)</f>
        <v>5300</v>
      </c>
      <c r="M142" s="461" t="s">
        <v>32</v>
      </c>
      <c r="N142" s="474"/>
      <c r="O142" s="462">
        <f t="shared" si="5"/>
        <v>0</v>
      </c>
      <c r="P142" s="422"/>
      <c r="Q142" s="124"/>
      <c r="R142" s="52"/>
      <c r="S142" s="123"/>
      <c r="T142" s="123"/>
      <c r="U142" s="123"/>
      <c r="V142" s="123"/>
      <c r="W142" s="124"/>
      <c r="X142" s="52"/>
      <c r="Y142" s="52"/>
    </row>
    <row r="143" spans="1:25" ht="36" customHeight="1" thickTop="1" thickBot="1">
      <c r="A143" s="106"/>
      <c r="B143" s="463" t="s">
        <v>36</v>
      </c>
      <c r="C143" s="459" t="s">
        <v>352</v>
      </c>
      <c r="D143" s="909" t="s">
        <v>927</v>
      </c>
      <c r="E143" s="910"/>
      <c r="F143" s="601" t="s">
        <v>301</v>
      </c>
      <c r="G143" s="464">
        <v>9</v>
      </c>
      <c r="H143" s="503">
        <v>10</v>
      </c>
      <c r="I143" s="474">
        <v>23</v>
      </c>
      <c r="J143" s="503">
        <v>10</v>
      </c>
      <c r="K143" s="503">
        <v>10</v>
      </c>
      <c r="L143" s="464">
        <f>SUM(G143:K143)</f>
        <v>62</v>
      </c>
      <c r="M143" s="461" t="s">
        <v>32</v>
      </c>
      <c r="N143" s="474"/>
      <c r="O143" s="462">
        <f t="shared" si="5"/>
        <v>0</v>
      </c>
      <c r="P143" s="414"/>
      <c r="Q143" s="119"/>
      <c r="R143" s="52"/>
      <c r="S143" s="123"/>
      <c r="T143" s="123"/>
      <c r="U143" s="123"/>
      <c r="V143" s="123"/>
      <c r="W143" s="124"/>
      <c r="X143" s="52"/>
      <c r="Y143" s="52"/>
    </row>
    <row r="144" spans="1:25" ht="76.5" customHeight="1" thickTop="1" thickBot="1">
      <c r="A144" s="52"/>
      <c r="B144" s="484" t="s">
        <v>354</v>
      </c>
      <c r="C144" s="447" t="s">
        <v>355</v>
      </c>
      <c r="D144" s="913" t="s">
        <v>356</v>
      </c>
      <c r="E144" s="910"/>
      <c r="F144" s="605" t="s">
        <v>357</v>
      </c>
      <c r="G144" s="448"/>
      <c r="H144" s="449"/>
      <c r="I144" s="449"/>
      <c r="J144" s="449"/>
      <c r="K144" s="449"/>
      <c r="L144" s="448"/>
      <c r="M144" s="449"/>
      <c r="N144" s="593"/>
      <c r="O144" s="545"/>
      <c r="P144" s="414"/>
      <c r="Q144" s="69"/>
      <c r="R144" s="52"/>
      <c r="S144" s="56"/>
      <c r="T144" s="56"/>
      <c r="U144" s="56"/>
      <c r="V144" s="56"/>
      <c r="W144" s="56"/>
      <c r="X144" s="52"/>
      <c r="Y144" s="52"/>
    </row>
    <row r="145" spans="1:25" ht="59.25" customHeight="1" thickTop="1" thickBot="1">
      <c r="A145" s="52"/>
      <c r="B145" s="451" t="s">
        <v>358</v>
      </c>
      <c r="C145" s="452" t="s">
        <v>359</v>
      </c>
      <c r="D145" s="476" t="s">
        <v>360</v>
      </c>
      <c r="E145" s="480" t="s">
        <v>361</v>
      </c>
      <c r="F145" s="602" t="s">
        <v>357</v>
      </c>
      <c r="G145" s="525">
        <v>0</v>
      </c>
      <c r="H145" s="554">
        <v>1</v>
      </c>
      <c r="I145" s="554">
        <v>1</v>
      </c>
      <c r="J145" s="554">
        <v>1</v>
      </c>
      <c r="K145" s="554">
        <v>1</v>
      </c>
      <c r="L145" s="525">
        <f>K145</f>
        <v>1</v>
      </c>
      <c r="M145" s="456" t="s">
        <v>45</v>
      </c>
      <c r="N145" s="539"/>
      <c r="O145" s="527">
        <f t="shared" ref="O145:O153" si="6">+N145/L145</f>
        <v>0</v>
      </c>
      <c r="P145" s="414"/>
      <c r="Q145" s="119"/>
      <c r="R145" s="52"/>
      <c r="S145" s="56"/>
      <c r="T145" s="56"/>
      <c r="U145" s="56"/>
      <c r="V145" s="56"/>
      <c r="W145" s="56"/>
      <c r="X145" s="52"/>
      <c r="Y145" s="52"/>
    </row>
    <row r="146" spans="1:25" ht="49.5" customHeight="1" thickTop="1" thickBot="1">
      <c r="A146" s="106"/>
      <c r="B146" s="463" t="s">
        <v>33</v>
      </c>
      <c r="C146" s="459" t="s">
        <v>362</v>
      </c>
      <c r="D146" s="928" t="s">
        <v>363</v>
      </c>
      <c r="E146" s="912"/>
      <c r="F146" s="601" t="s">
        <v>357</v>
      </c>
      <c r="G146" s="464">
        <v>0</v>
      </c>
      <c r="H146" s="503">
        <v>1</v>
      </c>
      <c r="I146" s="503">
        <v>1</v>
      </c>
      <c r="J146" s="503">
        <v>1</v>
      </c>
      <c r="K146" s="503">
        <v>1</v>
      </c>
      <c r="L146" s="464">
        <f>SUM(H146:K146)</f>
        <v>4</v>
      </c>
      <c r="M146" s="461" t="s">
        <v>32</v>
      </c>
      <c r="N146" s="474"/>
      <c r="O146" s="462">
        <f t="shared" si="6"/>
        <v>0</v>
      </c>
      <c r="P146" s="414"/>
      <c r="Q146" s="119"/>
      <c r="R146" s="52"/>
      <c r="S146" s="123"/>
      <c r="T146" s="123"/>
      <c r="U146" s="123"/>
      <c r="V146" s="123"/>
      <c r="W146" s="124"/>
      <c r="X146" s="52"/>
      <c r="Y146" s="52"/>
    </row>
    <row r="147" spans="1:25" ht="71.25" customHeight="1" thickTop="1" thickBot="1">
      <c r="A147" s="52"/>
      <c r="B147" s="451" t="s">
        <v>364</v>
      </c>
      <c r="C147" s="452" t="s">
        <v>365</v>
      </c>
      <c r="D147" s="476" t="s">
        <v>366</v>
      </c>
      <c r="E147" s="477" t="s">
        <v>367</v>
      </c>
      <c r="F147" s="602" t="s">
        <v>357</v>
      </c>
      <c r="G147" s="533">
        <v>2.5000000000000001E-2</v>
      </c>
      <c r="H147" s="554">
        <v>0.03</v>
      </c>
      <c r="I147" s="565">
        <v>3.5000000000000003E-2</v>
      </c>
      <c r="J147" s="554">
        <v>0.04</v>
      </c>
      <c r="K147" s="565">
        <v>4.4999999999999998E-2</v>
      </c>
      <c r="L147" s="533">
        <v>4.4999999999999998E-2</v>
      </c>
      <c r="M147" s="456" t="s">
        <v>45</v>
      </c>
      <c r="N147" s="539"/>
      <c r="O147" s="527">
        <f t="shared" si="6"/>
        <v>0</v>
      </c>
      <c r="P147" s="414"/>
      <c r="Q147" s="119"/>
      <c r="R147" s="52"/>
      <c r="S147" s="56"/>
      <c r="T147" s="56"/>
      <c r="U147" s="56"/>
      <c r="V147" s="56"/>
      <c r="W147" s="56"/>
      <c r="X147" s="52"/>
      <c r="Y147" s="52"/>
    </row>
    <row r="148" spans="1:25" ht="51" customHeight="1" thickTop="1" thickBot="1">
      <c r="A148" s="215"/>
      <c r="B148" s="458" t="s">
        <v>33</v>
      </c>
      <c r="C148" s="459" t="s">
        <v>368</v>
      </c>
      <c r="D148" s="906" t="s">
        <v>369</v>
      </c>
      <c r="E148" s="907"/>
      <c r="F148" s="601" t="s">
        <v>357</v>
      </c>
      <c r="G148" s="469">
        <v>0</v>
      </c>
      <c r="H148" s="559">
        <v>0.8</v>
      </c>
      <c r="I148" s="559">
        <v>0.2</v>
      </c>
      <c r="J148" s="558">
        <v>0</v>
      </c>
      <c r="K148" s="558">
        <v>0</v>
      </c>
      <c r="L148" s="471">
        <f t="shared" ref="L148:L153" si="7">SUM(H148:K148)</f>
        <v>1</v>
      </c>
      <c r="M148" s="461" t="s">
        <v>45</v>
      </c>
      <c r="N148" s="474"/>
      <c r="O148" s="462">
        <f t="shared" si="6"/>
        <v>0</v>
      </c>
      <c r="P148" s="414"/>
      <c r="Q148" s="119"/>
      <c r="R148" s="52"/>
      <c r="S148" s="123"/>
      <c r="T148" s="123"/>
      <c r="U148" s="123"/>
      <c r="V148" s="123"/>
      <c r="W148" s="124"/>
      <c r="X148" s="52"/>
      <c r="Y148" s="52"/>
    </row>
    <row r="149" spans="1:25" ht="44.25" customHeight="1" thickTop="1" thickBot="1">
      <c r="A149" s="215"/>
      <c r="B149" s="458" t="s">
        <v>36</v>
      </c>
      <c r="C149" s="459" t="s">
        <v>370</v>
      </c>
      <c r="D149" s="906" t="s">
        <v>371</v>
      </c>
      <c r="E149" s="907"/>
      <c r="F149" s="601" t="s">
        <v>357</v>
      </c>
      <c r="G149" s="469">
        <v>0</v>
      </c>
      <c r="H149" s="558">
        <v>1</v>
      </c>
      <c r="I149" s="558">
        <v>0</v>
      </c>
      <c r="J149" s="558">
        <v>0</v>
      </c>
      <c r="K149" s="558">
        <v>0</v>
      </c>
      <c r="L149" s="469">
        <f t="shared" si="7"/>
        <v>1</v>
      </c>
      <c r="M149" s="461" t="s">
        <v>32</v>
      </c>
      <c r="N149" s="474"/>
      <c r="O149" s="462">
        <f t="shared" si="6"/>
        <v>0</v>
      </c>
      <c r="P149" s="414"/>
      <c r="Q149" s="119"/>
      <c r="R149" s="52"/>
      <c r="S149" s="123"/>
      <c r="T149" s="123"/>
      <c r="U149" s="123"/>
      <c r="V149" s="123"/>
      <c r="W149" s="124"/>
      <c r="X149" s="52"/>
      <c r="Y149" s="52"/>
    </row>
    <row r="150" spans="1:25" ht="42.75" customHeight="1" thickTop="1" thickBot="1">
      <c r="A150" s="215"/>
      <c r="B150" s="458" t="s">
        <v>50</v>
      </c>
      <c r="C150" s="459" t="s">
        <v>372</v>
      </c>
      <c r="D150" s="906" t="s">
        <v>373</v>
      </c>
      <c r="E150" s="907"/>
      <c r="F150" s="601" t="s">
        <v>357</v>
      </c>
      <c r="G150" s="469">
        <v>0</v>
      </c>
      <c r="H150" s="558">
        <v>1</v>
      </c>
      <c r="I150" s="558">
        <v>1</v>
      </c>
      <c r="J150" s="558">
        <v>1</v>
      </c>
      <c r="K150" s="558">
        <v>1</v>
      </c>
      <c r="L150" s="469">
        <f t="shared" si="7"/>
        <v>4</v>
      </c>
      <c r="M150" s="461" t="s">
        <v>32</v>
      </c>
      <c r="N150" s="474"/>
      <c r="O150" s="462">
        <f t="shared" si="6"/>
        <v>0</v>
      </c>
      <c r="P150" s="414"/>
      <c r="Q150" s="119"/>
      <c r="R150" s="52"/>
      <c r="S150" s="123"/>
      <c r="T150" s="123"/>
      <c r="U150" s="123"/>
      <c r="V150" s="123"/>
      <c r="W150" s="124"/>
      <c r="X150" s="52"/>
      <c r="Y150" s="52"/>
    </row>
    <row r="151" spans="1:25" ht="30.75" customHeight="1" thickTop="1" thickBot="1">
      <c r="A151" s="106"/>
      <c r="B151" s="463" t="s">
        <v>53</v>
      </c>
      <c r="C151" s="459" t="s">
        <v>374</v>
      </c>
      <c r="D151" s="909" t="s">
        <v>375</v>
      </c>
      <c r="E151" s="910"/>
      <c r="F151" s="601" t="s">
        <v>357</v>
      </c>
      <c r="G151" s="464">
        <v>0</v>
      </c>
      <c r="H151" s="502">
        <v>0.2</v>
      </c>
      <c r="I151" s="502">
        <v>0.3</v>
      </c>
      <c r="J151" s="502">
        <v>0.25</v>
      </c>
      <c r="K151" s="502">
        <v>0.25</v>
      </c>
      <c r="L151" s="467">
        <f t="shared" si="7"/>
        <v>1</v>
      </c>
      <c r="M151" s="461" t="s">
        <v>45</v>
      </c>
      <c r="N151" s="474"/>
      <c r="O151" s="462">
        <f t="shared" si="6"/>
        <v>0</v>
      </c>
      <c r="P151" s="414"/>
      <c r="Q151" s="124"/>
      <c r="R151" s="52"/>
      <c r="S151" s="124"/>
      <c r="T151" s="123"/>
      <c r="U151" s="123"/>
      <c r="V151" s="123"/>
      <c r="W151" s="144"/>
      <c r="X151" s="52"/>
      <c r="Y151" s="52"/>
    </row>
    <row r="152" spans="1:25" ht="42" customHeight="1" thickTop="1" thickBot="1">
      <c r="A152" s="106"/>
      <c r="B152" s="463" t="s">
        <v>56</v>
      </c>
      <c r="C152" s="459" t="s">
        <v>376</v>
      </c>
      <c r="D152" s="909" t="s">
        <v>377</v>
      </c>
      <c r="E152" s="910"/>
      <c r="F152" s="601" t="s">
        <v>357</v>
      </c>
      <c r="G152" s="464">
        <v>0</v>
      </c>
      <c r="H152" s="502">
        <v>0.3</v>
      </c>
      <c r="I152" s="502">
        <v>0.3</v>
      </c>
      <c r="J152" s="502">
        <v>0.4</v>
      </c>
      <c r="K152" s="502">
        <v>0</v>
      </c>
      <c r="L152" s="467">
        <f t="shared" si="7"/>
        <v>1</v>
      </c>
      <c r="M152" s="461" t="s">
        <v>45</v>
      </c>
      <c r="N152" s="474"/>
      <c r="O152" s="462">
        <f t="shared" si="6"/>
        <v>0</v>
      </c>
      <c r="P152" s="414"/>
      <c r="Q152" s="124"/>
      <c r="R152" s="52"/>
      <c r="S152" s="124"/>
      <c r="T152" s="123"/>
      <c r="U152" s="123"/>
      <c r="V152" s="123"/>
      <c r="W152" s="144"/>
      <c r="X152" s="52"/>
      <c r="Y152" s="52"/>
    </row>
    <row r="153" spans="1:25" ht="27.75" customHeight="1" thickTop="1" thickBot="1">
      <c r="A153" s="106"/>
      <c r="B153" s="463" t="s">
        <v>59</v>
      </c>
      <c r="C153" s="459" t="s">
        <v>378</v>
      </c>
      <c r="D153" s="909" t="s">
        <v>379</v>
      </c>
      <c r="E153" s="910"/>
      <c r="F153" s="601" t="s">
        <v>357</v>
      </c>
      <c r="G153" s="464">
        <v>1</v>
      </c>
      <c r="H153" s="503">
        <v>1</v>
      </c>
      <c r="I153" s="503">
        <v>1</v>
      </c>
      <c r="J153" s="503">
        <v>1</v>
      </c>
      <c r="K153" s="503">
        <v>1</v>
      </c>
      <c r="L153" s="464">
        <f t="shared" si="7"/>
        <v>4</v>
      </c>
      <c r="M153" s="461" t="s">
        <v>32</v>
      </c>
      <c r="N153" s="474"/>
      <c r="O153" s="462">
        <f t="shared" si="6"/>
        <v>0</v>
      </c>
      <c r="P153" s="414"/>
      <c r="Q153" s="124"/>
      <c r="R153" s="52"/>
      <c r="S153" s="124"/>
      <c r="T153" s="123"/>
      <c r="U153" s="123"/>
      <c r="V153" s="123"/>
      <c r="W153" s="144"/>
      <c r="X153" s="52"/>
      <c r="Y153" s="52"/>
    </row>
    <row r="154" spans="1:25" ht="30.75" customHeight="1" thickTop="1" thickBot="1">
      <c r="A154" s="106"/>
      <c r="B154" s="463" t="s">
        <v>62</v>
      </c>
      <c r="C154" s="459" t="s">
        <v>380</v>
      </c>
      <c r="D154" s="909" t="s">
        <v>381</v>
      </c>
      <c r="E154" s="910"/>
      <c r="F154" s="601" t="s">
        <v>357</v>
      </c>
      <c r="G154" s="464">
        <v>0</v>
      </c>
      <c r="H154" s="503">
        <v>0</v>
      </c>
      <c r="I154" s="502">
        <v>1</v>
      </c>
      <c r="J154" s="502">
        <v>1</v>
      </c>
      <c r="K154" s="502">
        <v>1</v>
      </c>
      <c r="L154" s="467">
        <v>1</v>
      </c>
      <c r="M154" s="461" t="s">
        <v>45</v>
      </c>
      <c r="N154" s="474"/>
      <c r="O154" s="462"/>
      <c r="P154" s="415"/>
      <c r="Q154" s="124"/>
      <c r="R154" s="52"/>
      <c r="S154" s="124"/>
      <c r="T154" s="123"/>
      <c r="U154" s="123"/>
      <c r="V154" s="123"/>
      <c r="W154" s="144"/>
      <c r="X154" s="52"/>
      <c r="Y154" s="52"/>
    </row>
    <row r="155" spans="1:25" ht="74.25" customHeight="1" thickTop="1" thickBot="1">
      <c r="A155" s="52"/>
      <c r="B155" s="451" t="s">
        <v>382</v>
      </c>
      <c r="C155" s="452" t="s">
        <v>383</v>
      </c>
      <c r="D155" s="451" t="s">
        <v>384</v>
      </c>
      <c r="E155" s="480" t="s">
        <v>385</v>
      </c>
      <c r="F155" s="602" t="s">
        <v>357</v>
      </c>
      <c r="G155" s="534" t="s">
        <v>128</v>
      </c>
      <c r="H155" s="563">
        <v>0.3</v>
      </c>
      <c r="I155" s="563">
        <v>0.2</v>
      </c>
      <c r="J155" s="563">
        <v>0.25</v>
      </c>
      <c r="K155" s="563">
        <v>0.25</v>
      </c>
      <c r="L155" s="528">
        <f>SUM(H155:K155)</f>
        <v>1</v>
      </c>
      <c r="M155" s="456" t="s">
        <v>45</v>
      </c>
      <c r="N155" s="539"/>
      <c r="O155" s="527">
        <f t="shared" ref="O155:O169" si="8">+N155/L155</f>
        <v>0</v>
      </c>
      <c r="P155" s="415"/>
      <c r="Q155" s="119"/>
      <c r="R155" s="52"/>
      <c r="S155" s="56"/>
      <c r="T155" s="56"/>
      <c r="U155" s="56"/>
      <c r="V155" s="56"/>
      <c r="W155" s="56"/>
      <c r="X155" s="52"/>
      <c r="Y155" s="52"/>
    </row>
    <row r="156" spans="1:25" ht="36" customHeight="1" thickTop="1" thickBot="1">
      <c r="A156" s="215"/>
      <c r="B156" s="458" t="s">
        <v>33</v>
      </c>
      <c r="C156" s="470" t="s">
        <v>386</v>
      </c>
      <c r="D156" s="906" t="s">
        <v>387</v>
      </c>
      <c r="E156" s="907"/>
      <c r="F156" s="601" t="s">
        <v>357</v>
      </c>
      <c r="G156" s="460">
        <v>0</v>
      </c>
      <c r="H156" s="474">
        <v>10</v>
      </c>
      <c r="I156" s="474">
        <v>0</v>
      </c>
      <c r="J156" s="474">
        <v>0</v>
      </c>
      <c r="K156" s="474">
        <v>0</v>
      </c>
      <c r="L156" s="460">
        <f>SUM(H156:K156)</f>
        <v>10</v>
      </c>
      <c r="M156" s="461" t="s">
        <v>32</v>
      </c>
      <c r="N156" s="474"/>
      <c r="O156" s="462">
        <f t="shared" si="8"/>
        <v>0</v>
      </c>
      <c r="P156" s="415"/>
      <c r="Q156" s="119"/>
      <c r="R156" s="52"/>
      <c r="S156" s="123"/>
      <c r="T156" s="123"/>
      <c r="U156" s="123"/>
      <c r="V156" s="123"/>
      <c r="W156" s="124"/>
      <c r="X156" s="52"/>
      <c r="Y156" s="52"/>
    </row>
    <row r="157" spans="1:25" ht="66.75" customHeight="1" thickTop="1" thickBot="1">
      <c r="A157" s="215"/>
      <c r="B157" s="458" t="s">
        <v>36</v>
      </c>
      <c r="C157" s="470" t="s">
        <v>388</v>
      </c>
      <c r="D157" s="906" t="s">
        <v>389</v>
      </c>
      <c r="E157" s="907"/>
      <c r="F157" s="601" t="s">
        <v>357</v>
      </c>
      <c r="G157" s="460">
        <v>0</v>
      </c>
      <c r="H157" s="556">
        <v>0.5</v>
      </c>
      <c r="I157" s="556">
        <v>0.5</v>
      </c>
      <c r="J157" s="474">
        <v>0</v>
      </c>
      <c r="K157" s="474">
        <v>0</v>
      </c>
      <c r="L157" s="482">
        <f>SUM(H157:K157)</f>
        <v>1</v>
      </c>
      <c r="M157" s="461" t="s">
        <v>45</v>
      </c>
      <c r="N157" s="474"/>
      <c r="O157" s="462">
        <f t="shared" si="8"/>
        <v>0</v>
      </c>
      <c r="P157" s="415"/>
      <c r="Q157" s="102"/>
      <c r="R157" s="97"/>
      <c r="S157" s="103"/>
      <c r="T157" s="103"/>
      <c r="U157" s="103"/>
      <c r="V157" s="103"/>
      <c r="W157" s="105"/>
      <c r="X157" s="97"/>
      <c r="Y157" s="52"/>
    </row>
    <row r="158" spans="1:25" ht="41.25" customHeight="1" thickTop="1" thickBot="1">
      <c r="A158" s="106"/>
      <c r="B158" s="463" t="s">
        <v>50</v>
      </c>
      <c r="C158" s="459" t="s">
        <v>390</v>
      </c>
      <c r="D158" s="909" t="s">
        <v>391</v>
      </c>
      <c r="E158" s="910"/>
      <c r="F158" s="601" t="s">
        <v>357</v>
      </c>
      <c r="G158" s="464">
        <v>0</v>
      </c>
      <c r="H158" s="502">
        <v>0</v>
      </c>
      <c r="I158" s="502">
        <v>0.8</v>
      </c>
      <c r="J158" s="502">
        <v>0.2</v>
      </c>
      <c r="K158" s="502">
        <v>0</v>
      </c>
      <c r="L158" s="467">
        <f>SUM(G158:K158)</f>
        <v>1</v>
      </c>
      <c r="M158" s="461" t="s">
        <v>45</v>
      </c>
      <c r="N158" s="474"/>
      <c r="O158" s="462">
        <f t="shared" si="8"/>
        <v>0</v>
      </c>
      <c r="P158" s="423"/>
      <c r="Q158" s="124"/>
      <c r="R158" s="52"/>
      <c r="S158" s="123"/>
      <c r="T158" s="123"/>
      <c r="U158" s="123"/>
      <c r="V158" s="123"/>
      <c r="W158" s="124"/>
      <c r="X158" s="52"/>
      <c r="Y158" s="52"/>
    </row>
    <row r="159" spans="1:25" ht="42.75" customHeight="1" thickTop="1" thickBot="1">
      <c r="A159" s="106"/>
      <c r="B159" s="463" t="s">
        <v>53</v>
      </c>
      <c r="C159" s="459" t="s">
        <v>392</v>
      </c>
      <c r="D159" s="909" t="s">
        <v>393</v>
      </c>
      <c r="E159" s="910"/>
      <c r="F159" s="601" t="s">
        <v>357</v>
      </c>
      <c r="G159" s="467">
        <v>0.1</v>
      </c>
      <c r="H159" s="502">
        <v>0.15</v>
      </c>
      <c r="I159" s="502">
        <v>0.25</v>
      </c>
      <c r="J159" s="502">
        <v>0.25</v>
      </c>
      <c r="K159" s="502">
        <v>0.25</v>
      </c>
      <c r="L159" s="467">
        <f>SUM(G159:K159)</f>
        <v>1</v>
      </c>
      <c r="M159" s="461" t="s">
        <v>45</v>
      </c>
      <c r="N159" s="474"/>
      <c r="O159" s="462">
        <f t="shared" si="8"/>
        <v>0</v>
      </c>
      <c r="P159" s="423"/>
      <c r="Q159" s="124"/>
      <c r="R159" s="52"/>
      <c r="S159" s="123"/>
      <c r="T159" s="123"/>
      <c r="U159" s="123"/>
      <c r="V159" s="123"/>
      <c r="W159" s="124"/>
      <c r="X159" s="52"/>
      <c r="Y159" s="52"/>
    </row>
    <row r="160" spans="1:25" ht="36" customHeight="1" thickTop="1" thickBot="1">
      <c r="A160" s="106"/>
      <c r="B160" s="463" t="s">
        <v>56</v>
      </c>
      <c r="C160" s="459" t="s">
        <v>394</v>
      </c>
      <c r="D160" s="909" t="s">
        <v>395</v>
      </c>
      <c r="E160" s="910"/>
      <c r="F160" s="601" t="s">
        <v>357</v>
      </c>
      <c r="G160" s="464">
        <v>7</v>
      </c>
      <c r="H160" s="503">
        <v>436</v>
      </c>
      <c r="I160" s="503">
        <v>350</v>
      </c>
      <c r="J160" s="503">
        <v>350</v>
      </c>
      <c r="K160" s="503">
        <v>350</v>
      </c>
      <c r="L160" s="464">
        <f t="shared" ref="L160:L165" si="9">SUM(H160:K160)</f>
        <v>1486</v>
      </c>
      <c r="M160" s="461" t="s">
        <v>32</v>
      </c>
      <c r="N160" s="474"/>
      <c r="O160" s="462">
        <f t="shared" si="8"/>
        <v>0</v>
      </c>
      <c r="P160" s="423"/>
      <c r="Q160" s="124"/>
      <c r="R160" s="52"/>
      <c r="S160" s="123"/>
      <c r="T160" s="123"/>
      <c r="U160" s="123"/>
      <c r="V160" s="123"/>
      <c r="W160" s="124"/>
      <c r="X160" s="52"/>
      <c r="Y160" s="52"/>
    </row>
    <row r="161" spans="1:25" ht="39.75" customHeight="1" thickTop="1" thickBot="1">
      <c r="A161" s="106"/>
      <c r="B161" s="463" t="s">
        <v>59</v>
      </c>
      <c r="C161" s="459" t="s">
        <v>396</v>
      </c>
      <c r="D161" s="909" t="s">
        <v>397</v>
      </c>
      <c r="E161" s="910"/>
      <c r="F161" s="601" t="s">
        <v>357</v>
      </c>
      <c r="G161" s="464">
        <v>1</v>
      </c>
      <c r="H161" s="503">
        <v>0</v>
      </c>
      <c r="I161" s="503">
        <v>1</v>
      </c>
      <c r="J161" s="503">
        <v>1</v>
      </c>
      <c r="K161" s="503">
        <v>1</v>
      </c>
      <c r="L161" s="464">
        <f t="shared" si="9"/>
        <v>3</v>
      </c>
      <c r="M161" s="461" t="s">
        <v>32</v>
      </c>
      <c r="N161" s="474"/>
      <c r="O161" s="462">
        <f t="shared" si="8"/>
        <v>0</v>
      </c>
      <c r="P161" s="415"/>
      <c r="Q161" s="124"/>
      <c r="R161" s="52"/>
      <c r="S161" s="124"/>
      <c r="T161" s="123"/>
      <c r="U161" s="123"/>
      <c r="V161" s="123"/>
      <c r="W161" s="144"/>
      <c r="X161" s="52"/>
      <c r="Y161" s="52"/>
    </row>
    <row r="162" spans="1:25" ht="32.25" customHeight="1" thickTop="1" thickBot="1">
      <c r="A162" s="106"/>
      <c r="B162" s="463" t="s">
        <v>62</v>
      </c>
      <c r="C162" s="459" t="s">
        <v>398</v>
      </c>
      <c r="D162" s="909" t="s">
        <v>399</v>
      </c>
      <c r="E162" s="910"/>
      <c r="F162" s="601" t="s">
        <v>357</v>
      </c>
      <c r="G162" s="464">
        <v>1</v>
      </c>
      <c r="H162" s="503">
        <v>1</v>
      </c>
      <c r="I162" s="503">
        <v>1</v>
      </c>
      <c r="J162" s="503">
        <v>1</v>
      </c>
      <c r="K162" s="503">
        <v>1</v>
      </c>
      <c r="L162" s="464">
        <f t="shared" si="9"/>
        <v>4</v>
      </c>
      <c r="M162" s="461" t="s">
        <v>32</v>
      </c>
      <c r="N162" s="474"/>
      <c r="O162" s="462">
        <f t="shared" si="8"/>
        <v>0</v>
      </c>
      <c r="P162" s="415"/>
      <c r="Q162" s="124"/>
      <c r="R162" s="52"/>
      <c r="S162" s="124"/>
      <c r="T162" s="123"/>
      <c r="U162" s="123"/>
      <c r="V162" s="123"/>
      <c r="W162" s="144"/>
      <c r="X162" s="52"/>
      <c r="Y162" s="52"/>
    </row>
    <row r="163" spans="1:25" ht="37.5" customHeight="1" thickTop="1" thickBot="1">
      <c r="A163" s="106"/>
      <c r="B163" s="463" t="s">
        <v>65</v>
      </c>
      <c r="C163" s="459" t="s">
        <v>400</v>
      </c>
      <c r="D163" s="909" t="s">
        <v>401</v>
      </c>
      <c r="E163" s="910"/>
      <c r="F163" s="601" t="s">
        <v>357</v>
      </c>
      <c r="G163" s="464">
        <v>22</v>
      </c>
      <c r="H163" s="503">
        <v>23</v>
      </c>
      <c r="I163" s="503">
        <v>25</v>
      </c>
      <c r="J163" s="503">
        <v>25</v>
      </c>
      <c r="K163" s="503">
        <v>25</v>
      </c>
      <c r="L163" s="464">
        <f t="shared" si="9"/>
        <v>98</v>
      </c>
      <c r="M163" s="461" t="s">
        <v>32</v>
      </c>
      <c r="N163" s="474"/>
      <c r="O163" s="462">
        <f t="shared" si="8"/>
        <v>0</v>
      </c>
      <c r="P163" s="415"/>
      <c r="Q163" s="124"/>
      <c r="R163" s="52"/>
      <c r="S163" s="124"/>
      <c r="T163" s="123"/>
      <c r="U163" s="123"/>
      <c r="V163" s="123"/>
      <c r="W163" s="144"/>
      <c r="X163" s="52"/>
      <c r="Y163" s="52"/>
    </row>
    <row r="164" spans="1:25" ht="32.25" customHeight="1" thickTop="1" thickBot="1">
      <c r="A164" s="106"/>
      <c r="B164" s="463" t="s">
        <v>99</v>
      </c>
      <c r="C164" s="459" t="s">
        <v>402</v>
      </c>
      <c r="D164" s="909" t="s">
        <v>403</v>
      </c>
      <c r="E164" s="910"/>
      <c r="F164" s="601" t="s">
        <v>357</v>
      </c>
      <c r="G164" s="469"/>
      <c r="H164" s="503">
        <v>9</v>
      </c>
      <c r="I164" s="503">
        <v>25</v>
      </c>
      <c r="J164" s="503">
        <v>25</v>
      </c>
      <c r="K164" s="503">
        <v>25</v>
      </c>
      <c r="L164" s="464">
        <f t="shared" si="9"/>
        <v>84</v>
      </c>
      <c r="M164" s="461" t="s">
        <v>32</v>
      </c>
      <c r="N164" s="474"/>
      <c r="O164" s="462">
        <f t="shared" si="8"/>
        <v>0</v>
      </c>
      <c r="P164" s="415"/>
      <c r="Q164" s="124"/>
      <c r="R164" s="52"/>
      <c r="S164" s="124"/>
      <c r="T164" s="123"/>
      <c r="U164" s="123"/>
      <c r="V164" s="123"/>
      <c r="W164" s="144"/>
      <c r="X164" s="52"/>
      <c r="Y164" s="52"/>
    </row>
    <row r="165" spans="1:25" ht="36" customHeight="1" thickTop="1" thickBot="1">
      <c r="A165" s="106"/>
      <c r="B165" s="463" t="s">
        <v>66</v>
      </c>
      <c r="C165" s="459" t="s">
        <v>404</v>
      </c>
      <c r="D165" s="909" t="s">
        <v>405</v>
      </c>
      <c r="E165" s="910"/>
      <c r="F165" s="601" t="s">
        <v>357</v>
      </c>
      <c r="G165" s="464">
        <v>17</v>
      </c>
      <c r="H165" s="503">
        <v>14</v>
      </c>
      <c r="I165" s="503">
        <v>15</v>
      </c>
      <c r="J165" s="503">
        <v>15</v>
      </c>
      <c r="K165" s="503">
        <v>15</v>
      </c>
      <c r="L165" s="464">
        <f t="shared" si="9"/>
        <v>59</v>
      </c>
      <c r="M165" s="461" t="s">
        <v>32</v>
      </c>
      <c r="N165" s="474"/>
      <c r="O165" s="462">
        <f t="shared" si="8"/>
        <v>0</v>
      </c>
      <c r="P165" s="415"/>
      <c r="Q165" s="124"/>
      <c r="R165" s="52"/>
      <c r="S165" s="124"/>
      <c r="T165" s="123"/>
      <c r="U165" s="123"/>
      <c r="V165" s="123"/>
      <c r="W165" s="144"/>
      <c r="X165" s="52"/>
      <c r="Y165" s="52"/>
    </row>
    <row r="166" spans="1:25" ht="86.25" customHeight="1" thickTop="1" thickBot="1">
      <c r="A166" s="52"/>
      <c r="B166" s="451" t="s">
        <v>406</v>
      </c>
      <c r="C166" s="483" t="s">
        <v>407</v>
      </c>
      <c r="D166" s="476" t="s">
        <v>408</v>
      </c>
      <c r="E166" s="480" t="s">
        <v>409</v>
      </c>
      <c r="F166" s="602" t="s">
        <v>357</v>
      </c>
      <c r="G166" s="525">
        <v>0.33</v>
      </c>
      <c r="H166" s="554">
        <v>0.66</v>
      </c>
      <c r="I166" s="554">
        <v>1</v>
      </c>
      <c r="J166" s="554">
        <v>0</v>
      </c>
      <c r="K166" s="554">
        <v>0</v>
      </c>
      <c r="L166" s="525">
        <v>1</v>
      </c>
      <c r="M166" s="456" t="s">
        <v>45</v>
      </c>
      <c r="N166" s="539"/>
      <c r="O166" s="527">
        <f t="shared" si="8"/>
        <v>0</v>
      </c>
      <c r="P166" s="415"/>
      <c r="Q166" s="119"/>
      <c r="R166" s="52"/>
      <c r="S166" s="56"/>
      <c r="T166" s="56"/>
      <c r="U166" s="56"/>
      <c r="V166" s="56"/>
      <c r="W166" s="56"/>
      <c r="X166" s="52"/>
      <c r="Y166" s="52"/>
    </row>
    <row r="167" spans="1:25" ht="41.25" customHeight="1" thickTop="1" thickBot="1">
      <c r="A167" s="352"/>
      <c r="B167" s="458" t="s">
        <v>33</v>
      </c>
      <c r="C167" s="470" t="s">
        <v>410</v>
      </c>
      <c r="D167" s="906" t="s">
        <v>411</v>
      </c>
      <c r="E167" s="907"/>
      <c r="F167" s="601" t="s">
        <v>357</v>
      </c>
      <c r="G167" s="469">
        <v>0</v>
      </c>
      <c r="H167" s="558">
        <v>15</v>
      </c>
      <c r="I167" s="558">
        <v>15</v>
      </c>
      <c r="J167" s="558">
        <v>15</v>
      </c>
      <c r="K167" s="558">
        <v>15</v>
      </c>
      <c r="L167" s="469">
        <f>SUM(H167:K167)</f>
        <v>60</v>
      </c>
      <c r="M167" s="461" t="s">
        <v>32</v>
      </c>
      <c r="N167" s="474"/>
      <c r="O167" s="462">
        <f t="shared" si="8"/>
        <v>0</v>
      </c>
      <c r="P167" s="415"/>
      <c r="Q167" s="119"/>
      <c r="R167" s="52"/>
      <c r="S167" s="123"/>
      <c r="T167" s="123"/>
      <c r="U167" s="123"/>
      <c r="V167" s="123"/>
      <c r="W167" s="124"/>
      <c r="X167" s="52"/>
      <c r="Y167" s="52"/>
    </row>
    <row r="168" spans="1:25" ht="40.5" customHeight="1" thickTop="1" thickBot="1">
      <c r="A168" s="352"/>
      <c r="B168" s="458" t="s">
        <v>36</v>
      </c>
      <c r="C168" s="470" t="s">
        <v>412</v>
      </c>
      <c r="D168" s="906" t="s">
        <v>413</v>
      </c>
      <c r="E168" s="907"/>
      <c r="F168" s="601" t="s">
        <v>357</v>
      </c>
      <c r="G168" s="469">
        <v>0</v>
      </c>
      <c r="H168" s="558">
        <v>20</v>
      </c>
      <c r="I168" s="558">
        <v>20</v>
      </c>
      <c r="J168" s="558">
        <v>20</v>
      </c>
      <c r="K168" s="558">
        <v>20</v>
      </c>
      <c r="L168" s="469">
        <f>SUM(H168:K168)</f>
        <v>80</v>
      </c>
      <c r="M168" s="461" t="s">
        <v>32</v>
      </c>
      <c r="N168" s="474"/>
      <c r="O168" s="462">
        <f t="shared" si="8"/>
        <v>0</v>
      </c>
      <c r="P168" s="415"/>
      <c r="Q168" s="119"/>
      <c r="R168" s="52"/>
      <c r="S168" s="123"/>
      <c r="T168" s="123"/>
      <c r="U168" s="123"/>
      <c r="V168" s="123"/>
      <c r="W168" s="124"/>
      <c r="X168" s="52"/>
      <c r="Y168" s="52"/>
    </row>
    <row r="169" spans="1:25" ht="39" customHeight="1" thickTop="1" thickBot="1">
      <c r="A169" s="106"/>
      <c r="B169" s="463" t="s">
        <v>50</v>
      </c>
      <c r="C169" s="459" t="s">
        <v>414</v>
      </c>
      <c r="D169" s="909" t="s">
        <v>415</v>
      </c>
      <c r="E169" s="910"/>
      <c r="F169" s="601" t="s">
        <v>357</v>
      </c>
      <c r="G169" s="464">
        <v>0</v>
      </c>
      <c r="H169" s="502">
        <v>0.5</v>
      </c>
      <c r="I169" s="502">
        <v>1</v>
      </c>
      <c r="J169" s="502">
        <v>1</v>
      </c>
      <c r="K169" s="502">
        <v>1</v>
      </c>
      <c r="L169" s="467">
        <f>K169</f>
        <v>1</v>
      </c>
      <c r="M169" s="461" t="s">
        <v>45</v>
      </c>
      <c r="N169" s="474"/>
      <c r="O169" s="462">
        <f t="shared" si="8"/>
        <v>0</v>
      </c>
      <c r="P169" s="423"/>
      <c r="Q169" s="124"/>
      <c r="R169" s="52"/>
      <c r="S169" s="123"/>
      <c r="T169" s="123"/>
      <c r="U169" s="123"/>
      <c r="V169" s="123"/>
      <c r="W169" s="124"/>
      <c r="X169" s="52"/>
      <c r="Y169" s="52"/>
    </row>
    <row r="170" spans="1:25" ht="48" customHeight="1" thickTop="1" thickBot="1">
      <c r="A170" s="353"/>
      <c r="B170" s="437" t="s">
        <v>416</v>
      </c>
      <c r="C170" s="495" t="s">
        <v>417</v>
      </c>
      <c r="D170" s="904" t="s">
        <v>418</v>
      </c>
      <c r="E170" s="927"/>
      <c r="F170" s="438"/>
      <c r="G170" s="589"/>
      <c r="H170" s="552"/>
      <c r="I170" s="552"/>
      <c r="J170" s="552"/>
      <c r="K170" s="552"/>
      <c r="L170" s="440"/>
      <c r="M170" s="441"/>
      <c r="N170" s="441"/>
      <c r="O170" s="496"/>
      <c r="P170" s="413"/>
      <c r="Q170" s="69"/>
      <c r="R170" s="69"/>
      <c r="S170" s="69"/>
      <c r="T170" s="69"/>
      <c r="U170" s="69"/>
      <c r="V170" s="69"/>
      <c r="W170" s="69"/>
      <c r="X170" s="76"/>
      <c r="Y170" s="52"/>
    </row>
    <row r="171" spans="1:25" ht="63" customHeight="1" thickTop="1" thickBot="1">
      <c r="A171" s="52"/>
      <c r="B171" s="483" t="s">
        <v>420</v>
      </c>
      <c r="C171" s="483" t="s">
        <v>421</v>
      </c>
      <c r="D171" s="911" t="s">
        <v>422</v>
      </c>
      <c r="E171" s="912"/>
      <c r="F171" s="483" t="s">
        <v>423</v>
      </c>
      <c r="G171" s="443"/>
      <c r="H171" s="444"/>
      <c r="I171" s="444"/>
      <c r="J171" s="444"/>
      <c r="K171" s="444"/>
      <c r="L171" s="443"/>
      <c r="M171" s="444"/>
      <c r="N171" s="444"/>
      <c r="O171" s="497"/>
      <c r="P171" s="414"/>
      <c r="Q171" s="69"/>
      <c r="R171" s="52"/>
      <c r="S171" s="83"/>
      <c r="T171" s="83"/>
      <c r="U171" s="83"/>
      <c r="V171" s="83"/>
      <c r="W171" s="83"/>
      <c r="X171" s="52"/>
      <c r="Y171" s="52"/>
    </row>
    <row r="172" spans="1:25" ht="65.25" customHeight="1" thickTop="1" thickBot="1">
      <c r="A172" s="52"/>
      <c r="B172" s="484" t="s">
        <v>424</v>
      </c>
      <c r="C172" s="447" t="s">
        <v>425</v>
      </c>
      <c r="D172" s="913" t="s">
        <v>426</v>
      </c>
      <c r="E172" s="910"/>
      <c r="F172" s="484" t="s">
        <v>427</v>
      </c>
      <c r="G172" s="448"/>
      <c r="H172" s="449"/>
      <c r="I172" s="449"/>
      <c r="J172" s="449"/>
      <c r="K172" s="449"/>
      <c r="L172" s="448"/>
      <c r="M172" s="449"/>
      <c r="N172" s="449"/>
      <c r="O172" s="498"/>
      <c r="P172" s="414"/>
      <c r="Q172" s="69"/>
      <c r="R172" s="52"/>
      <c r="S172" s="56"/>
      <c r="T172" s="56"/>
      <c r="U172" s="56"/>
      <c r="V172" s="56"/>
      <c r="W172" s="56"/>
      <c r="X172" s="52"/>
      <c r="Y172" s="52"/>
    </row>
    <row r="173" spans="1:25" ht="57.75" customHeight="1" thickTop="1" thickBot="1">
      <c r="A173" s="52"/>
      <c r="B173" s="451" t="s">
        <v>428</v>
      </c>
      <c r="C173" s="452" t="s">
        <v>429</v>
      </c>
      <c r="D173" s="476" t="s">
        <v>430</v>
      </c>
      <c r="E173" s="477" t="s">
        <v>919</v>
      </c>
      <c r="F173" s="603" t="s">
        <v>427</v>
      </c>
      <c r="G173" s="525">
        <v>0.9</v>
      </c>
      <c r="H173" s="566">
        <v>0.92</v>
      </c>
      <c r="I173" s="566">
        <v>0.95</v>
      </c>
      <c r="J173" s="566">
        <v>0.98</v>
      </c>
      <c r="K173" s="566">
        <v>1</v>
      </c>
      <c r="L173" s="525">
        <f>K173</f>
        <v>1</v>
      </c>
      <c r="M173" s="456" t="s">
        <v>45</v>
      </c>
      <c r="N173" s="456"/>
      <c r="O173" s="457">
        <f t="shared" ref="O173:O183" si="10">+N173/L173</f>
        <v>0</v>
      </c>
      <c r="P173" s="414"/>
      <c r="Q173" s="119"/>
      <c r="R173" s="52"/>
      <c r="S173" s="56"/>
      <c r="T173" s="56"/>
      <c r="U173" s="56"/>
      <c r="V173" s="56"/>
      <c r="W173" s="56"/>
      <c r="X173" s="52"/>
      <c r="Y173" s="52"/>
    </row>
    <row r="174" spans="1:25" ht="34.5" customHeight="1" thickTop="1" thickBot="1">
      <c r="A174" s="106"/>
      <c r="B174" s="463" t="s">
        <v>33</v>
      </c>
      <c r="C174" s="459" t="s">
        <v>432</v>
      </c>
      <c r="D174" s="909" t="s">
        <v>433</v>
      </c>
      <c r="E174" s="910"/>
      <c r="F174" s="601" t="s">
        <v>427</v>
      </c>
      <c r="G174" s="464">
        <v>4</v>
      </c>
      <c r="H174" s="503">
        <f>138+6</f>
        <v>144</v>
      </c>
      <c r="I174" s="557">
        <v>0</v>
      </c>
      <c r="J174" s="557">
        <v>0</v>
      </c>
      <c r="K174" s="557">
        <v>0</v>
      </c>
      <c r="L174" s="464">
        <f>SUM(H174:K174)</f>
        <v>144</v>
      </c>
      <c r="M174" s="461" t="s">
        <v>32</v>
      </c>
      <c r="N174" s="503"/>
      <c r="O174" s="478">
        <f t="shared" si="10"/>
        <v>0</v>
      </c>
      <c r="P174" s="416"/>
      <c r="Q174" s="110"/>
      <c r="R174" s="106"/>
      <c r="S174" s="111"/>
      <c r="T174" s="111"/>
      <c r="U174" s="111"/>
      <c r="V174" s="111"/>
      <c r="W174" s="113"/>
      <c r="X174" s="106"/>
      <c r="Y174" s="52"/>
    </row>
    <row r="175" spans="1:25" ht="23.25" customHeight="1" thickTop="1" thickBot="1">
      <c r="A175" s="106"/>
      <c r="B175" s="463" t="s">
        <v>36</v>
      </c>
      <c r="C175" s="459" t="s">
        <v>434</v>
      </c>
      <c r="D175" s="909" t="s">
        <v>435</v>
      </c>
      <c r="E175" s="910"/>
      <c r="F175" s="601" t="s">
        <v>427</v>
      </c>
      <c r="G175" s="464">
        <v>4</v>
      </c>
      <c r="H175" s="503">
        <v>1</v>
      </c>
      <c r="I175" s="503">
        <v>1</v>
      </c>
      <c r="J175" s="503">
        <v>1</v>
      </c>
      <c r="K175" s="503">
        <v>1</v>
      </c>
      <c r="L175" s="464">
        <f>SUM(H175:K175)</f>
        <v>4</v>
      </c>
      <c r="M175" s="461" t="s">
        <v>32</v>
      </c>
      <c r="N175" s="503"/>
      <c r="O175" s="478">
        <f t="shared" si="10"/>
        <v>0</v>
      </c>
      <c r="P175" s="425"/>
      <c r="Q175" s="113"/>
      <c r="R175" s="106"/>
      <c r="S175" s="111"/>
      <c r="T175" s="111"/>
      <c r="U175" s="111"/>
      <c r="V175" s="111"/>
      <c r="W175" s="113"/>
      <c r="X175" s="106"/>
      <c r="Y175" s="52"/>
    </row>
    <row r="176" spans="1:25" ht="28.5" thickTop="1" thickBot="1">
      <c r="A176" s="106"/>
      <c r="B176" s="463" t="s">
        <v>50</v>
      </c>
      <c r="C176" s="470" t="s">
        <v>436</v>
      </c>
      <c r="D176" s="906" t="s">
        <v>920</v>
      </c>
      <c r="E176" s="907"/>
      <c r="F176" s="601" t="s">
        <v>427</v>
      </c>
      <c r="G176" s="464">
        <v>4</v>
      </c>
      <c r="H176" s="503">
        <v>1</v>
      </c>
      <c r="I176" s="474">
        <v>1</v>
      </c>
      <c r="J176" s="474">
        <v>1</v>
      </c>
      <c r="K176" s="474">
        <v>1</v>
      </c>
      <c r="L176" s="464">
        <f>SUM(H176:K176)</f>
        <v>4</v>
      </c>
      <c r="M176" s="461" t="s">
        <v>32</v>
      </c>
      <c r="N176" s="503"/>
      <c r="O176" s="478">
        <f t="shared" si="10"/>
        <v>0</v>
      </c>
      <c r="P176" s="420" t="s">
        <v>921</v>
      </c>
      <c r="Q176" s="110"/>
      <c r="R176" s="106"/>
      <c r="S176" s="111"/>
      <c r="T176" s="111"/>
      <c r="U176" s="111"/>
      <c r="V176" s="111"/>
      <c r="W176" s="113"/>
      <c r="X176" s="106"/>
      <c r="Y176" s="52"/>
    </row>
    <row r="177" spans="1:25" ht="36" customHeight="1" thickTop="1" thickBot="1">
      <c r="A177" s="106"/>
      <c r="B177" s="463" t="s">
        <v>53</v>
      </c>
      <c r="C177" s="459" t="s">
        <v>437</v>
      </c>
      <c r="D177" s="909" t="s">
        <v>438</v>
      </c>
      <c r="E177" s="910"/>
      <c r="F177" s="601" t="s">
        <v>427</v>
      </c>
      <c r="G177" s="464">
        <v>0</v>
      </c>
      <c r="H177" s="503">
        <v>4</v>
      </c>
      <c r="I177" s="503">
        <v>0</v>
      </c>
      <c r="J177" s="503">
        <v>0</v>
      </c>
      <c r="K177" s="503">
        <v>0</v>
      </c>
      <c r="L177" s="464">
        <f>SUM(H177:K177)</f>
        <v>4</v>
      </c>
      <c r="M177" s="461" t="s">
        <v>32</v>
      </c>
      <c r="N177" s="503"/>
      <c r="O177" s="478">
        <f t="shared" si="10"/>
        <v>0</v>
      </c>
      <c r="P177" s="416"/>
      <c r="Q177" s="113"/>
      <c r="R177" s="106"/>
      <c r="S177" s="113"/>
      <c r="T177" s="111"/>
      <c r="U177" s="111"/>
      <c r="V177" s="111"/>
      <c r="W177" s="177"/>
      <c r="X177" s="106"/>
      <c r="Y177" s="52"/>
    </row>
    <row r="178" spans="1:25" ht="32.25" customHeight="1" thickTop="1" thickBot="1">
      <c r="A178" s="106"/>
      <c r="B178" s="463" t="s">
        <v>56</v>
      </c>
      <c r="C178" s="459" t="s">
        <v>439</v>
      </c>
      <c r="D178" s="909" t="s">
        <v>440</v>
      </c>
      <c r="E178" s="910"/>
      <c r="F178" s="601" t="s">
        <v>427</v>
      </c>
      <c r="G178" s="467">
        <v>1</v>
      </c>
      <c r="H178" s="502">
        <v>1</v>
      </c>
      <c r="I178" s="502">
        <v>1</v>
      </c>
      <c r="J178" s="502">
        <v>1</v>
      </c>
      <c r="K178" s="502">
        <v>1</v>
      </c>
      <c r="L178" s="467">
        <f>+K178</f>
        <v>1</v>
      </c>
      <c r="M178" s="461" t="s">
        <v>45</v>
      </c>
      <c r="N178" s="503"/>
      <c r="O178" s="478">
        <f t="shared" si="10"/>
        <v>0</v>
      </c>
      <c r="P178" s="416"/>
      <c r="Q178" s="113"/>
      <c r="R178" s="106"/>
      <c r="S178" s="113"/>
      <c r="T178" s="111"/>
      <c r="U178" s="111"/>
      <c r="V178" s="111"/>
      <c r="W178" s="177"/>
      <c r="X178" s="106"/>
      <c r="Y178" s="52"/>
    </row>
    <row r="179" spans="1:25" ht="48.75" customHeight="1" thickTop="1" thickBot="1">
      <c r="A179" s="215"/>
      <c r="B179" s="458" t="s">
        <v>59</v>
      </c>
      <c r="C179" s="470" t="s">
        <v>441</v>
      </c>
      <c r="D179" s="906" t="s">
        <v>442</v>
      </c>
      <c r="E179" s="924"/>
      <c r="F179" s="601" t="s">
        <v>427</v>
      </c>
      <c r="G179" s="469">
        <v>0</v>
      </c>
      <c r="H179" s="559">
        <v>1</v>
      </c>
      <c r="I179" s="559">
        <v>1</v>
      </c>
      <c r="J179" s="559">
        <v>1</v>
      </c>
      <c r="K179" s="559">
        <v>1</v>
      </c>
      <c r="L179" s="467">
        <f>+K179</f>
        <v>1</v>
      </c>
      <c r="M179" s="461" t="s">
        <v>45</v>
      </c>
      <c r="N179" s="558"/>
      <c r="O179" s="478">
        <f t="shared" si="10"/>
        <v>0</v>
      </c>
      <c r="P179" s="414"/>
      <c r="Q179" s="119"/>
      <c r="R179" s="52"/>
      <c r="S179" s="123"/>
      <c r="T179" s="123"/>
      <c r="U179" s="123"/>
      <c r="V179" s="123"/>
      <c r="W179" s="124"/>
      <c r="X179" s="52"/>
      <c r="Y179" s="52"/>
    </row>
    <row r="180" spans="1:25" ht="43.5" customHeight="1" thickTop="1" thickBot="1">
      <c r="A180" s="215"/>
      <c r="B180" s="458" t="s">
        <v>62</v>
      </c>
      <c r="C180" s="470" t="s">
        <v>443</v>
      </c>
      <c r="D180" s="906" t="s">
        <v>444</v>
      </c>
      <c r="E180" s="924"/>
      <c r="F180" s="601" t="s">
        <v>427</v>
      </c>
      <c r="G180" s="469">
        <v>0</v>
      </c>
      <c r="H180" s="558">
        <v>2</v>
      </c>
      <c r="I180" s="558">
        <v>1</v>
      </c>
      <c r="J180" s="558">
        <v>2</v>
      </c>
      <c r="K180" s="558">
        <v>1</v>
      </c>
      <c r="L180" s="469">
        <f>SUM(H180:K180)</f>
        <v>6</v>
      </c>
      <c r="M180" s="461" t="s">
        <v>32</v>
      </c>
      <c r="N180" s="558"/>
      <c r="O180" s="478">
        <f t="shared" si="10"/>
        <v>0</v>
      </c>
      <c r="P180" s="414"/>
      <c r="Q180" s="119"/>
      <c r="R180" s="52"/>
      <c r="S180" s="123"/>
      <c r="T180" s="123"/>
      <c r="U180" s="123"/>
      <c r="V180" s="123"/>
      <c r="W180" s="124"/>
      <c r="X180" s="52"/>
      <c r="Y180" s="52"/>
    </row>
    <row r="181" spans="1:25" ht="33" customHeight="1" thickTop="1" thickBot="1">
      <c r="A181" s="106"/>
      <c r="B181" s="463" t="s">
        <v>65</v>
      </c>
      <c r="C181" s="459" t="s">
        <v>445</v>
      </c>
      <c r="D181" s="926" t="s">
        <v>446</v>
      </c>
      <c r="E181" s="921"/>
      <c r="F181" s="601" t="s">
        <v>301</v>
      </c>
      <c r="G181" s="464">
        <v>0</v>
      </c>
      <c r="H181" s="503">
        <v>0</v>
      </c>
      <c r="I181" s="503">
        <v>1</v>
      </c>
      <c r="J181" s="503">
        <v>0</v>
      </c>
      <c r="K181" s="503">
        <v>0</v>
      </c>
      <c r="L181" s="464">
        <v>1</v>
      </c>
      <c r="M181" s="461" t="s">
        <v>32</v>
      </c>
      <c r="N181" s="503"/>
      <c r="O181" s="478">
        <f t="shared" si="10"/>
        <v>0</v>
      </c>
      <c r="P181" s="414"/>
      <c r="Q181" s="124"/>
      <c r="R181" s="52"/>
      <c r="S181" s="124"/>
      <c r="T181" s="123"/>
      <c r="U181" s="123"/>
      <c r="V181" s="123"/>
      <c r="W181" s="144"/>
      <c r="X181" s="52"/>
      <c r="Y181" s="52"/>
    </row>
    <row r="182" spans="1:25" ht="62.25" customHeight="1" thickTop="1" thickBot="1">
      <c r="A182" s="52"/>
      <c r="B182" s="451" t="s">
        <v>925</v>
      </c>
      <c r="C182" s="452" t="s">
        <v>447</v>
      </c>
      <c r="D182" s="607" t="s">
        <v>448</v>
      </c>
      <c r="E182" s="465" t="s">
        <v>449</v>
      </c>
      <c r="F182" s="603" t="s">
        <v>427</v>
      </c>
      <c r="G182" s="533">
        <v>0.57699999999999996</v>
      </c>
      <c r="H182" s="554">
        <v>0.6</v>
      </c>
      <c r="I182" s="554">
        <v>0.65</v>
      </c>
      <c r="J182" s="554">
        <v>0.7</v>
      </c>
      <c r="K182" s="554">
        <v>0.74</v>
      </c>
      <c r="L182" s="525">
        <f>K182</f>
        <v>0.74</v>
      </c>
      <c r="M182" s="456" t="s">
        <v>45</v>
      </c>
      <c r="N182" s="456"/>
      <c r="O182" s="457">
        <f t="shared" si="10"/>
        <v>0</v>
      </c>
      <c r="P182" s="414"/>
      <c r="Q182" s="119"/>
      <c r="R182" s="52"/>
      <c r="S182" s="56"/>
      <c r="T182" s="56"/>
      <c r="U182" s="56"/>
      <c r="V182" s="56"/>
      <c r="W182" s="56"/>
      <c r="X182" s="52"/>
      <c r="Y182" s="52"/>
    </row>
    <row r="183" spans="1:25" ht="37.5" customHeight="1" thickTop="1" thickBot="1">
      <c r="A183" s="215"/>
      <c r="B183" s="458" t="s">
        <v>33</v>
      </c>
      <c r="C183" s="459" t="s">
        <v>450</v>
      </c>
      <c r="D183" s="926" t="s">
        <v>451</v>
      </c>
      <c r="E183" s="910"/>
      <c r="F183" s="601" t="s">
        <v>427</v>
      </c>
      <c r="G183" s="469">
        <v>1</v>
      </c>
      <c r="H183" s="558">
        <v>1</v>
      </c>
      <c r="I183" s="558">
        <v>1</v>
      </c>
      <c r="J183" s="558">
        <v>1</v>
      </c>
      <c r="K183" s="558">
        <v>1</v>
      </c>
      <c r="L183" s="469">
        <v>1</v>
      </c>
      <c r="M183" s="461" t="s">
        <v>32</v>
      </c>
      <c r="N183" s="558"/>
      <c r="O183" s="478">
        <f t="shared" si="10"/>
        <v>0</v>
      </c>
      <c r="P183" s="418"/>
      <c r="Q183" s="102"/>
      <c r="R183" s="97"/>
      <c r="S183" s="103"/>
      <c r="T183" s="103"/>
      <c r="U183" s="103"/>
      <c r="V183" s="103"/>
      <c r="W183" s="105"/>
      <c r="X183" s="97"/>
      <c r="Y183" s="52"/>
    </row>
    <row r="184" spans="1:25" ht="33.75" customHeight="1" thickTop="1" thickBot="1">
      <c r="A184" s="215"/>
      <c r="B184" s="458" t="s">
        <v>36</v>
      </c>
      <c r="C184" s="459" t="s">
        <v>452</v>
      </c>
      <c r="D184" s="926" t="s">
        <v>453</v>
      </c>
      <c r="E184" s="910"/>
      <c r="F184" s="601" t="s">
        <v>427</v>
      </c>
      <c r="G184" s="469"/>
      <c r="H184" s="558"/>
      <c r="I184" s="559">
        <v>1</v>
      </c>
      <c r="J184" s="559">
        <v>1</v>
      </c>
      <c r="K184" s="559">
        <v>1</v>
      </c>
      <c r="L184" s="471">
        <v>1</v>
      </c>
      <c r="M184" s="461" t="s">
        <v>45</v>
      </c>
      <c r="N184" s="558"/>
      <c r="O184" s="478"/>
      <c r="P184" s="418"/>
      <c r="Q184" s="102"/>
      <c r="R184" s="97"/>
      <c r="S184" s="103"/>
      <c r="T184" s="103"/>
      <c r="U184" s="103"/>
      <c r="V184" s="103"/>
      <c r="W184" s="105"/>
      <c r="X184" s="97"/>
      <c r="Y184" s="52"/>
    </row>
    <row r="185" spans="1:25" ht="39.75" customHeight="1" thickTop="1" thickBot="1">
      <c r="A185" s="215"/>
      <c r="B185" s="458" t="s">
        <v>50</v>
      </c>
      <c r="C185" s="459" t="s">
        <v>454</v>
      </c>
      <c r="D185" s="926" t="s">
        <v>455</v>
      </c>
      <c r="E185" s="910"/>
      <c r="F185" s="601" t="s">
        <v>427</v>
      </c>
      <c r="G185" s="460">
        <v>8</v>
      </c>
      <c r="H185" s="474">
        <v>4</v>
      </c>
      <c r="I185" s="474">
        <v>3</v>
      </c>
      <c r="J185" s="474">
        <v>3</v>
      </c>
      <c r="K185" s="474">
        <v>3</v>
      </c>
      <c r="L185" s="460">
        <v>4</v>
      </c>
      <c r="M185" s="461" t="s">
        <v>32</v>
      </c>
      <c r="N185" s="558"/>
      <c r="O185" s="478">
        <f>+N185/L185</f>
        <v>0</v>
      </c>
      <c r="P185" s="414"/>
      <c r="Q185" s="119"/>
      <c r="R185" s="52"/>
      <c r="S185" s="123"/>
      <c r="T185" s="123"/>
      <c r="U185" s="123"/>
      <c r="V185" s="123"/>
      <c r="W185" s="124"/>
      <c r="X185" s="52"/>
      <c r="Y185" s="52"/>
    </row>
    <row r="186" spans="1:25" ht="31.5" customHeight="1" thickTop="1" thickBot="1">
      <c r="A186" s="106"/>
      <c r="B186" s="458" t="s">
        <v>53</v>
      </c>
      <c r="C186" s="459" t="s">
        <v>456</v>
      </c>
      <c r="D186" s="926" t="s">
        <v>457</v>
      </c>
      <c r="E186" s="910"/>
      <c r="F186" s="601" t="s">
        <v>427</v>
      </c>
      <c r="G186" s="501">
        <v>0.51680000000000004</v>
      </c>
      <c r="H186" s="574">
        <v>0.52</v>
      </c>
      <c r="I186" s="574">
        <v>0.53</v>
      </c>
      <c r="J186" s="574">
        <v>0.54</v>
      </c>
      <c r="K186" s="574">
        <v>0.55000000000000004</v>
      </c>
      <c r="L186" s="501">
        <f>K186</f>
        <v>0.55000000000000004</v>
      </c>
      <c r="M186" s="461" t="s">
        <v>45</v>
      </c>
      <c r="N186" s="503"/>
      <c r="O186" s="478">
        <f>+N186/L186</f>
        <v>0</v>
      </c>
      <c r="P186" s="422"/>
      <c r="Q186" s="124"/>
      <c r="R186" s="52"/>
      <c r="S186" s="123"/>
      <c r="T186" s="123"/>
      <c r="U186" s="123"/>
      <c r="V186" s="123"/>
      <c r="W186" s="124"/>
      <c r="X186" s="52"/>
      <c r="Y186" s="52"/>
    </row>
    <row r="187" spans="1:25" ht="30.75" customHeight="1" thickTop="1" thickBot="1">
      <c r="A187" s="106"/>
      <c r="B187" s="458" t="s">
        <v>56</v>
      </c>
      <c r="C187" s="459" t="s">
        <v>458</v>
      </c>
      <c r="D187" s="926" t="s">
        <v>459</v>
      </c>
      <c r="E187" s="910"/>
      <c r="F187" s="601" t="s">
        <v>460</v>
      </c>
      <c r="G187" s="464">
        <v>1</v>
      </c>
      <c r="H187" s="503">
        <v>1</v>
      </c>
      <c r="I187" s="503">
        <v>1</v>
      </c>
      <c r="J187" s="503">
        <v>1</v>
      </c>
      <c r="K187" s="503">
        <v>1</v>
      </c>
      <c r="L187" s="464">
        <v>1</v>
      </c>
      <c r="M187" s="461" t="s">
        <v>32</v>
      </c>
      <c r="N187" s="503"/>
      <c r="O187" s="478">
        <f>+N187/L187</f>
        <v>0</v>
      </c>
      <c r="P187" s="414"/>
      <c r="Q187" s="119"/>
      <c r="R187" s="52"/>
      <c r="S187" s="123"/>
      <c r="T187" s="123"/>
      <c r="U187" s="123"/>
      <c r="V187" s="123"/>
      <c r="W187" s="124"/>
      <c r="X187" s="52"/>
      <c r="Y187" s="52"/>
    </row>
    <row r="188" spans="1:25" ht="34.5" customHeight="1" thickTop="1" thickBot="1">
      <c r="A188" s="106"/>
      <c r="B188" s="458" t="s">
        <v>59</v>
      </c>
      <c r="C188" s="459" t="s">
        <v>461</v>
      </c>
      <c r="D188" s="926" t="s">
        <v>462</v>
      </c>
      <c r="E188" s="910"/>
      <c r="F188" s="601" t="s">
        <v>427</v>
      </c>
      <c r="G188" s="464">
        <v>1</v>
      </c>
      <c r="H188" s="503">
        <v>1</v>
      </c>
      <c r="I188" s="503">
        <v>1</v>
      </c>
      <c r="J188" s="503">
        <v>1</v>
      </c>
      <c r="K188" s="503">
        <v>1</v>
      </c>
      <c r="L188" s="464">
        <v>1</v>
      </c>
      <c r="M188" s="461" t="s">
        <v>32</v>
      </c>
      <c r="N188" s="503"/>
      <c r="O188" s="478">
        <f>+N188/L188</f>
        <v>0</v>
      </c>
      <c r="P188" s="414"/>
      <c r="Q188" s="124"/>
      <c r="R188" s="52"/>
      <c r="S188" s="124"/>
      <c r="T188" s="123"/>
      <c r="U188" s="123"/>
      <c r="V188" s="123"/>
      <c r="W188" s="144"/>
      <c r="X188" s="52"/>
      <c r="Y188" s="52"/>
    </row>
    <row r="189" spans="1:25" ht="33" customHeight="1" thickTop="1" thickBot="1">
      <c r="A189" s="106"/>
      <c r="B189" s="458" t="s">
        <v>62</v>
      </c>
      <c r="C189" s="459" t="s">
        <v>463</v>
      </c>
      <c r="D189" s="926" t="s">
        <v>464</v>
      </c>
      <c r="E189" s="910"/>
      <c r="F189" s="601" t="s">
        <v>465</v>
      </c>
      <c r="G189" s="467">
        <v>0</v>
      </c>
      <c r="H189" s="502">
        <v>0</v>
      </c>
      <c r="I189" s="502">
        <v>0.3</v>
      </c>
      <c r="J189" s="502">
        <v>0.35</v>
      </c>
      <c r="K189" s="502">
        <v>0.35</v>
      </c>
      <c r="L189" s="467">
        <v>1</v>
      </c>
      <c r="M189" s="461" t="s">
        <v>45</v>
      </c>
      <c r="N189" s="503"/>
      <c r="O189" s="478"/>
      <c r="P189" s="414"/>
      <c r="Q189" s="124"/>
      <c r="R189" s="52"/>
      <c r="S189" s="124"/>
      <c r="T189" s="123"/>
      <c r="U189" s="123"/>
      <c r="V189" s="123"/>
      <c r="W189" s="144"/>
      <c r="X189" s="52"/>
      <c r="Y189" s="52"/>
    </row>
    <row r="190" spans="1:25" ht="45.75" customHeight="1" thickTop="1" thickBot="1">
      <c r="A190" s="215"/>
      <c r="B190" s="458" t="s">
        <v>65</v>
      </c>
      <c r="C190" s="470" t="s">
        <v>466</v>
      </c>
      <c r="D190" s="926" t="s">
        <v>467</v>
      </c>
      <c r="E190" s="910"/>
      <c r="F190" s="601" t="s">
        <v>465</v>
      </c>
      <c r="G190" s="469">
        <v>0</v>
      </c>
      <c r="H190" s="558">
        <v>1</v>
      </c>
      <c r="I190" s="558">
        <v>1</v>
      </c>
      <c r="J190" s="558">
        <v>1</v>
      </c>
      <c r="K190" s="558">
        <v>1</v>
      </c>
      <c r="L190" s="469">
        <f>SUM(H190:K190)</f>
        <v>4</v>
      </c>
      <c r="M190" s="461" t="s">
        <v>32</v>
      </c>
      <c r="N190" s="558"/>
      <c r="O190" s="478">
        <f t="shared" ref="O190:O200" si="11">+N190/L190</f>
        <v>0</v>
      </c>
      <c r="P190" s="414"/>
      <c r="Q190" s="119"/>
      <c r="R190" s="52"/>
      <c r="S190" s="123"/>
      <c r="T190" s="123"/>
      <c r="U190" s="123"/>
      <c r="V190" s="123"/>
      <c r="W190" s="124"/>
      <c r="X190" s="52"/>
      <c r="Y190" s="52"/>
    </row>
    <row r="191" spans="1:25" ht="31.5" customHeight="1" thickTop="1" thickBot="1">
      <c r="A191" s="215"/>
      <c r="B191" s="458" t="s">
        <v>99</v>
      </c>
      <c r="C191" s="470" t="s">
        <v>468</v>
      </c>
      <c r="D191" s="926" t="s">
        <v>469</v>
      </c>
      <c r="E191" s="910"/>
      <c r="F191" s="601" t="s">
        <v>465</v>
      </c>
      <c r="G191" s="469">
        <v>0</v>
      </c>
      <c r="H191" s="558">
        <v>1</v>
      </c>
      <c r="I191" s="558">
        <v>1</v>
      </c>
      <c r="J191" s="558">
        <v>1</v>
      </c>
      <c r="K191" s="558">
        <v>1</v>
      </c>
      <c r="L191" s="469">
        <f>SUM(H191:K191)</f>
        <v>4</v>
      </c>
      <c r="M191" s="461" t="s">
        <v>32</v>
      </c>
      <c r="N191" s="558"/>
      <c r="O191" s="478">
        <f t="shared" si="11"/>
        <v>0</v>
      </c>
      <c r="P191" s="414"/>
      <c r="Q191" s="119"/>
      <c r="R191" s="52"/>
      <c r="S191" s="123"/>
      <c r="T191" s="123"/>
      <c r="U191" s="123"/>
      <c r="V191" s="123"/>
      <c r="W191" s="124"/>
      <c r="X191" s="52"/>
      <c r="Y191" s="52"/>
    </row>
    <row r="192" spans="1:25" ht="33" customHeight="1" thickTop="1" thickBot="1">
      <c r="A192" s="215"/>
      <c r="B192" s="458" t="s">
        <v>66</v>
      </c>
      <c r="C192" s="470" t="s">
        <v>470</v>
      </c>
      <c r="D192" s="926" t="s">
        <v>471</v>
      </c>
      <c r="E192" s="910"/>
      <c r="F192" s="601" t="s">
        <v>465</v>
      </c>
      <c r="G192" s="469">
        <v>0</v>
      </c>
      <c r="H192" s="558">
        <v>40</v>
      </c>
      <c r="I192" s="558">
        <v>40</v>
      </c>
      <c r="J192" s="558">
        <v>30</v>
      </c>
      <c r="K192" s="558">
        <v>27</v>
      </c>
      <c r="L192" s="469">
        <f>SUM(H192:K192)</f>
        <v>137</v>
      </c>
      <c r="M192" s="461" t="s">
        <v>32</v>
      </c>
      <c r="N192" s="558"/>
      <c r="O192" s="478">
        <f t="shared" si="11"/>
        <v>0</v>
      </c>
      <c r="P192" s="414"/>
      <c r="Q192" s="119"/>
      <c r="R192" s="52"/>
      <c r="S192" s="123"/>
      <c r="T192" s="123"/>
      <c r="U192" s="123"/>
      <c r="V192" s="123"/>
      <c r="W192" s="124"/>
      <c r="X192" s="52"/>
      <c r="Y192" s="52"/>
    </row>
    <row r="193" spans="1:25" ht="39" customHeight="1" thickTop="1" thickBot="1">
      <c r="A193" s="215"/>
      <c r="B193" s="458" t="s">
        <v>69</v>
      </c>
      <c r="C193" s="470" t="s">
        <v>472</v>
      </c>
      <c r="D193" s="926" t="s">
        <v>473</v>
      </c>
      <c r="E193" s="910"/>
      <c r="F193" s="601" t="s">
        <v>465</v>
      </c>
      <c r="G193" s="464">
        <v>0</v>
      </c>
      <c r="H193" s="502">
        <v>0.5</v>
      </c>
      <c r="I193" s="502">
        <v>0.5</v>
      </c>
      <c r="J193" s="502">
        <v>0</v>
      </c>
      <c r="K193" s="502">
        <v>0</v>
      </c>
      <c r="L193" s="467">
        <f>SUBTOTAL(9,H193:K193)</f>
        <v>1</v>
      </c>
      <c r="M193" s="461" t="s">
        <v>45</v>
      </c>
      <c r="N193" s="558"/>
      <c r="O193" s="478">
        <f t="shared" si="11"/>
        <v>0</v>
      </c>
      <c r="P193" s="414"/>
      <c r="Q193" s="119"/>
      <c r="R193" s="52"/>
      <c r="S193" s="123"/>
      <c r="T193" s="123"/>
      <c r="U193" s="123"/>
      <c r="V193" s="123"/>
      <c r="W193" s="124"/>
      <c r="X193" s="52"/>
      <c r="Y193" s="52"/>
    </row>
    <row r="194" spans="1:25" ht="40.5" customHeight="1" thickTop="1" thickBot="1">
      <c r="A194" s="215"/>
      <c r="B194" s="458" t="s">
        <v>72</v>
      </c>
      <c r="C194" s="470" t="s">
        <v>474</v>
      </c>
      <c r="D194" s="926" t="s">
        <v>475</v>
      </c>
      <c r="E194" s="910"/>
      <c r="F194" s="601" t="s">
        <v>465</v>
      </c>
      <c r="G194" s="464">
        <v>0</v>
      </c>
      <c r="H194" s="503">
        <v>1</v>
      </c>
      <c r="I194" s="503">
        <v>45</v>
      </c>
      <c r="J194" s="503">
        <v>45</v>
      </c>
      <c r="K194" s="503">
        <v>47</v>
      </c>
      <c r="L194" s="464">
        <f>SUBTOTAL(9,H194:K194)</f>
        <v>138</v>
      </c>
      <c r="M194" s="461" t="s">
        <v>32</v>
      </c>
      <c r="N194" s="503"/>
      <c r="O194" s="478">
        <f t="shared" si="11"/>
        <v>0</v>
      </c>
      <c r="P194" s="414"/>
      <c r="Q194" s="124"/>
      <c r="R194" s="52"/>
      <c r="S194" s="124"/>
      <c r="T194" s="123"/>
      <c r="U194" s="123"/>
      <c r="V194" s="123"/>
      <c r="W194" s="144"/>
      <c r="X194" s="52"/>
      <c r="Y194" s="52"/>
    </row>
    <row r="195" spans="1:25" ht="30.75" customHeight="1" thickTop="1" thickBot="1">
      <c r="A195" s="215"/>
      <c r="B195" s="458" t="s">
        <v>75</v>
      </c>
      <c r="C195" s="459" t="s">
        <v>476</v>
      </c>
      <c r="D195" s="926" t="s">
        <v>477</v>
      </c>
      <c r="E195" s="910"/>
      <c r="F195" s="601" t="s">
        <v>465</v>
      </c>
      <c r="G195" s="464">
        <v>2</v>
      </c>
      <c r="H195" s="503">
        <v>2</v>
      </c>
      <c r="I195" s="503">
        <v>2</v>
      </c>
      <c r="J195" s="503">
        <v>2</v>
      </c>
      <c r="K195" s="503">
        <v>2</v>
      </c>
      <c r="L195" s="464">
        <f>SUBTOTAL(9,H195:K195)</f>
        <v>8</v>
      </c>
      <c r="M195" s="461" t="s">
        <v>32</v>
      </c>
      <c r="N195" s="503"/>
      <c r="O195" s="478">
        <f t="shared" si="11"/>
        <v>0</v>
      </c>
      <c r="P195" s="414"/>
      <c r="Q195" s="124"/>
      <c r="R195" s="52"/>
      <c r="S195" s="124"/>
      <c r="T195" s="123"/>
      <c r="U195" s="123"/>
      <c r="V195" s="123"/>
      <c r="W195" s="144"/>
      <c r="X195" s="52"/>
      <c r="Y195" s="52"/>
    </row>
    <row r="196" spans="1:25" ht="30.75" customHeight="1" thickTop="1" thickBot="1">
      <c r="A196" s="215"/>
      <c r="B196" s="458" t="s">
        <v>78</v>
      </c>
      <c r="C196" s="470" t="s">
        <v>478</v>
      </c>
      <c r="D196" s="926" t="s">
        <v>479</v>
      </c>
      <c r="E196" s="910"/>
      <c r="F196" s="601" t="s">
        <v>465</v>
      </c>
      <c r="G196" s="464">
        <v>4</v>
      </c>
      <c r="H196" s="503">
        <v>4</v>
      </c>
      <c r="I196" s="503">
        <v>4</v>
      </c>
      <c r="J196" s="503">
        <v>4</v>
      </c>
      <c r="K196" s="503">
        <v>4</v>
      </c>
      <c r="L196" s="464">
        <v>4</v>
      </c>
      <c r="M196" s="461" t="s">
        <v>32</v>
      </c>
      <c r="N196" s="503"/>
      <c r="O196" s="478">
        <f t="shared" si="11"/>
        <v>0</v>
      </c>
      <c r="P196" s="414"/>
      <c r="Q196" s="124"/>
      <c r="R196" s="52"/>
      <c r="S196" s="124"/>
      <c r="T196" s="123"/>
      <c r="U196" s="123"/>
      <c r="V196" s="123"/>
      <c r="W196" s="144"/>
      <c r="X196" s="52"/>
      <c r="Y196" s="52"/>
    </row>
    <row r="197" spans="1:25" ht="31.5" customHeight="1" thickTop="1" thickBot="1">
      <c r="A197" s="215"/>
      <c r="B197" s="458" t="s">
        <v>82</v>
      </c>
      <c r="C197" s="470" t="s">
        <v>480</v>
      </c>
      <c r="D197" s="906" t="s">
        <v>481</v>
      </c>
      <c r="E197" s="907"/>
      <c r="F197" s="601" t="s">
        <v>337</v>
      </c>
      <c r="G197" s="469">
        <v>0</v>
      </c>
      <c r="H197" s="558">
        <v>1</v>
      </c>
      <c r="I197" s="558">
        <v>0</v>
      </c>
      <c r="J197" s="558">
        <v>0</v>
      </c>
      <c r="K197" s="558">
        <v>0</v>
      </c>
      <c r="L197" s="469">
        <f>SUM(H197:K197)</f>
        <v>1</v>
      </c>
      <c r="M197" s="461" t="s">
        <v>32</v>
      </c>
      <c r="N197" s="558"/>
      <c r="O197" s="478">
        <f t="shared" si="11"/>
        <v>0</v>
      </c>
      <c r="P197" s="414"/>
      <c r="Q197" s="119"/>
      <c r="R197" s="52"/>
      <c r="S197" s="123"/>
      <c r="T197" s="123"/>
      <c r="U197" s="123"/>
      <c r="V197" s="123"/>
      <c r="W197" s="124"/>
      <c r="X197" s="52"/>
      <c r="Y197" s="52"/>
    </row>
    <row r="198" spans="1:25" ht="38.25" customHeight="1" thickTop="1" thickBot="1">
      <c r="A198" s="215"/>
      <c r="B198" s="458" t="s">
        <v>334</v>
      </c>
      <c r="C198" s="470" t="s">
        <v>482</v>
      </c>
      <c r="D198" s="906" t="s">
        <v>483</v>
      </c>
      <c r="E198" s="907"/>
      <c r="F198" s="601" t="s">
        <v>337</v>
      </c>
      <c r="G198" s="469">
        <v>0</v>
      </c>
      <c r="H198" s="558">
        <v>1</v>
      </c>
      <c r="I198" s="558">
        <v>0</v>
      </c>
      <c r="J198" s="558">
        <v>0</v>
      </c>
      <c r="K198" s="558">
        <v>0</v>
      </c>
      <c r="L198" s="469">
        <f>SUM(H198:K198)</f>
        <v>1</v>
      </c>
      <c r="M198" s="461" t="s">
        <v>32</v>
      </c>
      <c r="N198" s="558"/>
      <c r="O198" s="478">
        <f t="shared" si="11"/>
        <v>0</v>
      </c>
      <c r="P198" s="418"/>
      <c r="Q198" s="105"/>
      <c r="R198" s="97"/>
      <c r="S198" s="105"/>
      <c r="T198" s="103"/>
      <c r="U198" s="103"/>
      <c r="V198" s="103"/>
      <c r="W198" s="184"/>
      <c r="X198" s="97"/>
      <c r="Y198" s="52"/>
    </row>
    <row r="199" spans="1:25" ht="30" customHeight="1" thickTop="1" thickBot="1">
      <c r="A199" s="215"/>
      <c r="B199" s="458" t="s">
        <v>522</v>
      </c>
      <c r="C199" s="470" t="s">
        <v>484</v>
      </c>
      <c r="D199" s="906" t="s">
        <v>485</v>
      </c>
      <c r="E199" s="907"/>
      <c r="F199" s="601" t="s">
        <v>486</v>
      </c>
      <c r="G199" s="469">
        <v>0</v>
      </c>
      <c r="H199" s="559">
        <v>1</v>
      </c>
      <c r="I199" s="559">
        <v>1</v>
      </c>
      <c r="J199" s="559">
        <v>1</v>
      </c>
      <c r="K199" s="559">
        <v>1</v>
      </c>
      <c r="L199" s="471">
        <f>H199</f>
        <v>1</v>
      </c>
      <c r="M199" s="461" t="s">
        <v>45</v>
      </c>
      <c r="N199" s="558"/>
      <c r="O199" s="478">
        <f t="shared" si="11"/>
        <v>0</v>
      </c>
      <c r="P199" s="414"/>
      <c r="Q199" s="119"/>
      <c r="R199" s="52"/>
      <c r="S199" s="123"/>
      <c r="T199" s="123"/>
      <c r="U199" s="123"/>
      <c r="V199" s="123"/>
      <c r="W199" s="124"/>
      <c r="X199" s="52"/>
      <c r="Y199" s="52"/>
    </row>
    <row r="200" spans="1:25" ht="41.25" customHeight="1" thickTop="1" thickBot="1">
      <c r="A200" s="215"/>
      <c r="B200" s="458" t="s">
        <v>768</v>
      </c>
      <c r="C200" s="470" t="s">
        <v>487</v>
      </c>
      <c r="D200" s="906" t="s">
        <v>488</v>
      </c>
      <c r="E200" s="907"/>
      <c r="F200" s="601" t="s">
        <v>486</v>
      </c>
      <c r="G200" s="469">
        <v>0</v>
      </c>
      <c r="H200" s="559">
        <v>0.1</v>
      </c>
      <c r="I200" s="559">
        <v>0.1</v>
      </c>
      <c r="J200" s="559">
        <v>0.1</v>
      </c>
      <c r="K200" s="559">
        <v>0.1</v>
      </c>
      <c r="L200" s="471">
        <f>H200</f>
        <v>0.1</v>
      </c>
      <c r="M200" s="461" t="s">
        <v>45</v>
      </c>
      <c r="N200" s="558"/>
      <c r="O200" s="478">
        <f t="shared" si="11"/>
        <v>0</v>
      </c>
      <c r="P200" s="414"/>
      <c r="Q200" s="119"/>
      <c r="R200" s="52"/>
      <c r="S200" s="123"/>
      <c r="T200" s="123"/>
      <c r="U200" s="123"/>
      <c r="V200" s="123"/>
      <c r="W200" s="124"/>
      <c r="X200" s="52"/>
      <c r="Y200" s="52"/>
    </row>
    <row r="201" spans="1:25" ht="33" customHeight="1" thickTop="1" thickBot="1">
      <c r="A201" s="215"/>
      <c r="B201" s="458" t="s">
        <v>769</v>
      </c>
      <c r="C201" s="470" t="s">
        <v>489</v>
      </c>
      <c r="D201" s="906" t="s">
        <v>490</v>
      </c>
      <c r="E201" s="907"/>
      <c r="F201" s="601" t="s">
        <v>486</v>
      </c>
      <c r="G201" s="469">
        <v>0</v>
      </c>
      <c r="H201" s="559">
        <v>1</v>
      </c>
      <c r="I201" s="559">
        <v>1</v>
      </c>
      <c r="J201" s="559">
        <v>1</v>
      </c>
      <c r="K201" s="559">
        <v>1</v>
      </c>
      <c r="L201" s="471">
        <f>H201</f>
        <v>1</v>
      </c>
      <c r="M201" s="461" t="s">
        <v>45</v>
      </c>
      <c r="N201" s="558"/>
      <c r="O201" s="478"/>
      <c r="P201" s="414"/>
      <c r="Q201" s="119"/>
      <c r="R201" s="52"/>
      <c r="S201" s="123"/>
      <c r="T201" s="123"/>
      <c r="U201" s="123"/>
      <c r="V201" s="123"/>
      <c r="W201" s="124"/>
      <c r="X201" s="52"/>
      <c r="Y201" s="52"/>
    </row>
    <row r="202" spans="1:25" ht="36" customHeight="1" thickTop="1" thickBot="1">
      <c r="A202" s="215"/>
      <c r="B202" s="458" t="s">
        <v>770</v>
      </c>
      <c r="C202" s="470" t="s">
        <v>491</v>
      </c>
      <c r="D202" s="906" t="s">
        <v>492</v>
      </c>
      <c r="E202" s="907"/>
      <c r="F202" s="601" t="s">
        <v>493</v>
      </c>
      <c r="G202" s="471">
        <v>1</v>
      </c>
      <c r="H202" s="559">
        <v>1</v>
      </c>
      <c r="I202" s="559">
        <v>1</v>
      </c>
      <c r="J202" s="559">
        <v>1</v>
      </c>
      <c r="K202" s="559">
        <v>1</v>
      </c>
      <c r="L202" s="471">
        <v>1</v>
      </c>
      <c r="M202" s="461" t="s">
        <v>45</v>
      </c>
      <c r="N202" s="558"/>
      <c r="O202" s="478"/>
      <c r="P202" s="414"/>
      <c r="Q202" s="119"/>
      <c r="R202" s="52"/>
      <c r="S202" s="123"/>
      <c r="T202" s="123"/>
      <c r="U202" s="123"/>
      <c r="V202" s="123"/>
      <c r="W202" s="124"/>
      <c r="X202" s="52"/>
      <c r="Y202" s="52"/>
    </row>
    <row r="203" spans="1:25" ht="53.25" customHeight="1" thickTop="1" thickBot="1">
      <c r="A203" s="52"/>
      <c r="B203" s="451" t="s">
        <v>494</v>
      </c>
      <c r="C203" s="452" t="s">
        <v>495</v>
      </c>
      <c r="D203" s="476" t="s">
        <v>496</v>
      </c>
      <c r="E203" s="480" t="s">
        <v>497</v>
      </c>
      <c r="F203" s="603" t="s">
        <v>427</v>
      </c>
      <c r="G203" s="525">
        <v>0.1</v>
      </c>
      <c r="H203" s="554">
        <v>0.2</v>
      </c>
      <c r="I203" s="554">
        <v>0.55000000000000004</v>
      </c>
      <c r="J203" s="554">
        <v>0.82</v>
      </c>
      <c r="K203" s="554">
        <v>1</v>
      </c>
      <c r="L203" s="525">
        <f>+K203</f>
        <v>1</v>
      </c>
      <c r="M203" s="456" t="s">
        <v>45</v>
      </c>
      <c r="N203" s="456"/>
      <c r="O203" s="457">
        <f t="shared" ref="O203:O213" si="12">+N203/L203</f>
        <v>0</v>
      </c>
      <c r="P203" s="414"/>
      <c r="Q203" s="119"/>
      <c r="R203" s="52"/>
      <c r="S203" s="56"/>
      <c r="T203" s="56"/>
      <c r="U203" s="56"/>
      <c r="V203" s="56"/>
      <c r="W203" s="56"/>
      <c r="X203" s="52"/>
      <c r="Y203" s="52"/>
    </row>
    <row r="204" spans="1:25" ht="38.25" customHeight="1" thickTop="1" thickBot="1">
      <c r="A204" s="215"/>
      <c r="B204" s="458" t="s">
        <v>33</v>
      </c>
      <c r="C204" s="470" t="s">
        <v>498</v>
      </c>
      <c r="D204" s="906" t="s">
        <v>499</v>
      </c>
      <c r="E204" s="907"/>
      <c r="F204" s="601" t="s">
        <v>427</v>
      </c>
      <c r="G204" s="504">
        <v>0.6</v>
      </c>
      <c r="H204" s="575">
        <v>0.7</v>
      </c>
      <c r="I204" s="575">
        <v>0.8</v>
      </c>
      <c r="J204" s="575">
        <v>0.9</v>
      </c>
      <c r="K204" s="575">
        <v>1</v>
      </c>
      <c r="L204" s="504">
        <v>1</v>
      </c>
      <c r="M204" s="461" t="s">
        <v>45</v>
      </c>
      <c r="N204" s="503"/>
      <c r="O204" s="478">
        <f t="shared" si="12"/>
        <v>0</v>
      </c>
      <c r="P204" s="414"/>
      <c r="Q204" s="119"/>
      <c r="R204" s="52"/>
      <c r="S204" s="123"/>
      <c r="T204" s="123"/>
      <c r="U204" s="123"/>
      <c r="V204" s="123"/>
      <c r="W204" s="124"/>
      <c r="X204" s="52"/>
      <c r="Y204" s="52"/>
    </row>
    <row r="205" spans="1:25" ht="29.25" customHeight="1" thickTop="1" thickBot="1">
      <c r="A205" s="215"/>
      <c r="B205" s="458" t="s">
        <v>36</v>
      </c>
      <c r="C205" s="470" t="s">
        <v>500</v>
      </c>
      <c r="D205" s="906" t="s">
        <v>501</v>
      </c>
      <c r="E205" s="907"/>
      <c r="F205" s="601" t="s">
        <v>427</v>
      </c>
      <c r="G205" s="504">
        <v>0.1</v>
      </c>
      <c r="H205" s="575">
        <v>0.2</v>
      </c>
      <c r="I205" s="575">
        <v>0.55000000000000004</v>
      </c>
      <c r="J205" s="575">
        <v>0.82</v>
      </c>
      <c r="K205" s="575">
        <v>1</v>
      </c>
      <c r="L205" s="504">
        <f>K205</f>
        <v>1</v>
      </c>
      <c r="M205" s="461" t="s">
        <v>45</v>
      </c>
      <c r="N205" s="558"/>
      <c r="O205" s="478">
        <f t="shared" si="12"/>
        <v>0</v>
      </c>
      <c r="P205" s="414"/>
      <c r="Q205" s="119"/>
      <c r="R205" s="52"/>
      <c r="S205" s="123"/>
      <c r="T205" s="123"/>
      <c r="U205" s="123"/>
      <c r="V205" s="123"/>
      <c r="W205" s="124"/>
      <c r="X205" s="52"/>
      <c r="Y205" s="52"/>
    </row>
    <row r="206" spans="1:25" ht="35.25" customHeight="1" thickTop="1" thickBot="1">
      <c r="A206" s="215"/>
      <c r="B206" s="458" t="s">
        <v>50</v>
      </c>
      <c r="C206" s="470" t="s">
        <v>502</v>
      </c>
      <c r="D206" s="906" t="s">
        <v>503</v>
      </c>
      <c r="E206" s="907"/>
      <c r="F206" s="601" t="s">
        <v>427</v>
      </c>
      <c r="G206" s="469">
        <v>0</v>
      </c>
      <c r="H206" s="558">
        <v>2</v>
      </c>
      <c r="I206" s="558">
        <v>0</v>
      </c>
      <c r="J206" s="558">
        <v>0</v>
      </c>
      <c r="K206" s="558">
        <v>0</v>
      </c>
      <c r="L206" s="469">
        <f>SUM(H206:K206)</f>
        <v>2</v>
      </c>
      <c r="M206" s="461" t="s">
        <v>32</v>
      </c>
      <c r="N206" s="558"/>
      <c r="O206" s="478">
        <f t="shared" si="12"/>
        <v>0</v>
      </c>
      <c r="P206" s="414"/>
      <c r="Q206" s="119"/>
      <c r="R206" s="52"/>
      <c r="S206" s="123"/>
      <c r="T206" s="123"/>
      <c r="U206" s="123"/>
      <c r="V206" s="123"/>
      <c r="W206" s="124"/>
      <c r="X206" s="52"/>
      <c r="Y206" s="52"/>
    </row>
    <row r="207" spans="1:25" ht="39.75" customHeight="1" thickTop="1" thickBot="1">
      <c r="A207" s="215"/>
      <c r="B207" s="458" t="s">
        <v>53</v>
      </c>
      <c r="C207" s="470" t="s">
        <v>504</v>
      </c>
      <c r="D207" s="906" t="s">
        <v>505</v>
      </c>
      <c r="E207" s="907"/>
      <c r="F207" s="601" t="s">
        <v>301</v>
      </c>
      <c r="G207" s="469">
        <v>0</v>
      </c>
      <c r="H207" s="558">
        <v>1</v>
      </c>
      <c r="I207" s="558">
        <v>0</v>
      </c>
      <c r="J207" s="558">
        <v>0</v>
      </c>
      <c r="K207" s="558">
        <v>0</v>
      </c>
      <c r="L207" s="469">
        <f>SUM(H207:K207)</f>
        <v>1</v>
      </c>
      <c r="M207" s="461" t="s">
        <v>32</v>
      </c>
      <c r="N207" s="558"/>
      <c r="O207" s="478">
        <f t="shared" si="12"/>
        <v>0</v>
      </c>
      <c r="P207" s="414"/>
      <c r="Q207" s="119"/>
      <c r="R207" s="52"/>
      <c r="S207" s="123"/>
      <c r="T207" s="123"/>
      <c r="U207" s="123"/>
      <c r="V207" s="123"/>
      <c r="W207" s="124"/>
      <c r="X207" s="52"/>
      <c r="Y207" s="52"/>
    </row>
    <row r="208" spans="1:25" ht="51" customHeight="1" thickTop="1" thickBot="1">
      <c r="A208" s="215"/>
      <c r="B208" s="458" t="s">
        <v>56</v>
      </c>
      <c r="C208" s="470" t="s">
        <v>506</v>
      </c>
      <c r="D208" s="906" t="s">
        <v>507</v>
      </c>
      <c r="E208" s="907"/>
      <c r="F208" s="601" t="s">
        <v>460</v>
      </c>
      <c r="G208" s="469">
        <v>0</v>
      </c>
      <c r="H208" s="559">
        <v>1</v>
      </c>
      <c r="I208" s="559">
        <v>1</v>
      </c>
      <c r="J208" s="559">
        <v>1</v>
      </c>
      <c r="K208" s="559">
        <v>1</v>
      </c>
      <c r="L208" s="471">
        <f>K208</f>
        <v>1</v>
      </c>
      <c r="M208" s="461" t="s">
        <v>45</v>
      </c>
      <c r="N208" s="558"/>
      <c r="O208" s="478">
        <f t="shared" si="12"/>
        <v>0</v>
      </c>
      <c r="P208" s="414"/>
      <c r="Q208" s="119"/>
      <c r="R208" s="52"/>
      <c r="S208" s="123"/>
      <c r="T208" s="123"/>
      <c r="U208" s="123"/>
      <c r="V208" s="123"/>
      <c r="W208" s="124"/>
      <c r="X208" s="52"/>
      <c r="Y208" s="52"/>
    </row>
    <row r="209" spans="1:25" ht="39" customHeight="1" thickTop="1" thickBot="1">
      <c r="A209" s="215"/>
      <c r="B209" s="458" t="s">
        <v>59</v>
      </c>
      <c r="C209" s="470" t="s">
        <v>508</v>
      </c>
      <c r="D209" s="906" t="s">
        <v>509</v>
      </c>
      <c r="E209" s="907"/>
      <c r="F209" s="601" t="s">
        <v>460</v>
      </c>
      <c r="G209" s="469">
        <v>0</v>
      </c>
      <c r="H209" s="559">
        <v>0.15</v>
      </c>
      <c r="I209" s="559">
        <v>0.45</v>
      </c>
      <c r="J209" s="559">
        <v>0.7</v>
      </c>
      <c r="K209" s="559">
        <v>1</v>
      </c>
      <c r="L209" s="471">
        <f>K209</f>
        <v>1</v>
      </c>
      <c r="M209" s="461" t="s">
        <v>45</v>
      </c>
      <c r="N209" s="558"/>
      <c r="O209" s="478">
        <f t="shared" si="12"/>
        <v>0</v>
      </c>
      <c r="P209" s="414"/>
      <c r="Q209" s="119"/>
      <c r="R209" s="52"/>
      <c r="S209" s="123"/>
      <c r="T209" s="123"/>
      <c r="U209" s="123"/>
      <c r="V209" s="123"/>
      <c r="W209" s="124"/>
      <c r="X209" s="52"/>
      <c r="Y209" s="52"/>
    </row>
    <row r="210" spans="1:25" ht="39" customHeight="1" thickTop="1" thickBot="1">
      <c r="A210" s="106"/>
      <c r="B210" s="458" t="s">
        <v>62</v>
      </c>
      <c r="C210" s="459" t="s">
        <v>510</v>
      </c>
      <c r="D210" s="909" t="s">
        <v>511</v>
      </c>
      <c r="E210" s="910"/>
      <c r="F210" s="601" t="s">
        <v>460</v>
      </c>
      <c r="G210" s="464">
        <v>0</v>
      </c>
      <c r="H210" s="502">
        <v>0.15</v>
      </c>
      <c r="I210" s="502">
        <v>0.45</v>
      </c>
      <c r="J210" s="502">
        <v>0.7</v>
      </c>
      <c r="K210" s="502">
        <v>1</v>
      </c>
      <c r="L210" s="471">
        <f>K210</f>
        <v>1</v>
      </c>
      <c r="M210" s="461" t="s">
        <v>45</v>
      </c>
      <c r="N210" s="503"/>
      <c r="O210" s="478">
        <f t="shared" si="12"/>
        <v>0</v>
      </c>
      <c r="P210" s="416"/>
      <c r="Q210" s="110"/>
      <c r="R210" s="106"/>
      <c r="S210" s="111"/>
      <c r="T210" s="111"/>
      <c r="U210" s="111"/>
      <c r="V210" s="111"/>
      <c r="W210" s="113"/>
      <c r="X210" s="106"/>
      <c r="Y210" s="52"/>
    </row>
    <row r="211" spans="1:25" ht="30" customHeight="1" thickTop="1" thickBot="1">
      <c r="A211" s="106"/>
      <c r="B211" s="458" t="s">
        <v>65</v>
      </c>
      <c r="C211" s="459" t="s">
        <v>512</v>
      </c>
      <c r="D211" s="909" t="s">
        <v>513</v>
      </c>
      <c r="E211" s="910"/>
      <c r="F211" s="601" t="s">
        <v>357</v>
      </c>
      <c r="G211" s="464">
        <v>0</v>
      </c>
      <c r="H211" s="503">
        <v>2</v>
      </c>
      <c r="I211" s="503">
        <v>0</v>
      </c>
      <c r="J211" s="503">
        <v>0</v>
      </c>
      <c r="K211" s="503">
        <v>0</v>
      </c>
      <c r="L211" s="464">
        <f>SUBTOTAL(9,H211:K211)</f>
        <v>2</v>
      </c>
      <c r="M211" s="461" t="s">
        <v>32</v>
      </c>
      <c r="N211" s="503"/>
      <c r="O211" s="478">
        <f t="shared" si="12"/>
        <v>0</v>
      </c>
      <c r="P211" s="414"/>
      <c r="Q211" s="124"/>
      <c r="R211" s="52"/>
      <c r="S211" s="124"/>
      <c r="T211" s="123"/>
      <c r="U211" s="123"/>
      <c r="V211" s="123"/>
      <c r="W211" s="144"/>
      <c r="X211" s="52"/>
      <c r="Y211" s="52"/>
    </row>
    <row r="212" spans="1:25" ht="36" customHeight="1" thickTop="1" thickBot="1">
      <c r="A212" s="106"/>
      <c r="B212" s="458" t="s">
        <v>99</v>
      </c>
      <c r="C212" s="459" t="s">
        <v>514</v>
      </c>
      <c r="D212" s="909" t="s">
        <v>515</v>
      </c>
      <c r="E212" s="910"/>
      <c r="F212" s="601" t="s">
        <v>460</v>
      </c>
      <c r="G212" s="467">
        <v>0</v>
      </c>
      <c r="H212" s="502">
        <v>0.15</v>
      </c>
      <c r="I212" s="502">
        <v>0.45</v>
      </c>
      <c r="J212" s="502">
        <v>0.7</v>
      </c>
      <c r="K212" s="502">
        <v>1</v>
      </c>
      <c r="L212" s="471">
        <f>K212</f>
        <v>1</v>
      </c>
      <c r="M212" s="461" t="s">
        <v>45</v>
      </c>
      <c r="N212" s="503"/>
      <c r="O212" s="478">
        <f t="shared" si="12"/>
        <v>0</v>
      </c>
      <c r="P212" s="414"/>
      <c r="Q212" s="124"/>
      <c r="R212" s="52"/>
      <c r="S212" s="124"/>
      <c r="T212" s="123"/>
      <c r="U212" s="123"/>
      <c r="V212" s="123"/>
      <c r="W212" s="144"/>
      <c r="X212" s="52"/>
      <c r="Y212" s="52"/>
    </row>
    <row r="213" spans="1:25" ht="29.25" customHeight="1" thickTop="1" thickBot="1">
      <c r="A213" s="106"/>
      <c r="B213" s="458" t="s">
        <v>66</v>
      </c>
      <c r="C213" s="459" t="s">
        <v>516</v>
      </c>
      <c r="D213" s="909" t="s">
        <v>517</v>
      </c>
      <c r="E213" s="910"/>
      <c r="F213" s="601" t="s">
        <v>460</v>
      </c>
      <c r="G213" s="464">
        <v>0</v>
      </c>
      <c r="H213" s="503">
        <v>1</v>
      </c>
      <c r="I213" s="503">
        <v>0</v>
      </c>
      <c r="J213" s="503">
        <v>0</v>
      </c>
      <c r="K213" s="503">
        <v>0</v>
      </c>
      <c r="L213" s="464">
        <f>SUBTOTAL(9,H213:K213)</f>
        <v>1</v>
      </c>
      <c r="M213" s="461" t="s">
        <v>32</v>
      </c>
      <c r="N213" s="503"/>
      <c r="O213" s="478">
        <f t="shared" si="12"/>
        <v>0</v>
      </c>
      <c r="P213" s="414"/>
      <c r="Q213" s="124"/>
      <c r="R213" s="52"/>
      <c r="S213" s="124"/>
      <c r="T213" s="123"/>
      <c r="U213" s="123"/>
      <c r="V213" s="123"/>
      <c r="W213" s="144"/>
      <c r="X213" s="52"/>
      <c r="Y213" s="52"/>
    </row>
    <row r="214" spans="1:25" ht="42.75" customHeight="1" thickTop="1" thickBot="1">
      <c r="A214" s="106"/>
      <c r="B214" s="458" t="s">
        <v>69</v>
      </c>
      <c r="C214" s="459" t="s">
        <v>518</v>
      </c>
      <c r="D214" s="909" t="s">
        <v>519</v>
      </c>
      <c r="E214" s="910"/>
      <c r="F214" s="601" t="s">
        <v>427</v>
      </c>
      <c r="G214" s="467">
        <v>0</v>
      </c>
      <c r="H214" s="502">
        <v>0</v>
      </c>
      <c r="I214" s="502">
        <v>0.73499999999999999</v>
      </c>
      <c r="J214" s="502">
        <f>+I214+13.3%</f>
        <v>0.86799999999999999</v>
      </c>
      <c r="K214" s="502">
        <v>1</v>
      </c>
      <c r="L214" s="471">
        <v>1</v>
      </c>
      <c r="M214" s="461" t="s">
        <v>45</v>
      </c>
      <c r="N214" s="503"/>
      <c r="O214" s="478"/>
      <c r="P214" s="414"/>
      <c r="Q214" s="124"/>
      <c r="R214" s="52"/>
      <c r="S214" s="124"/>
      <c r="T214" s="123"/>
      <c r="U214" s="123"/>
      <c r="V214" s="123"/>
      <c r="W214" s="144"/>
      <c r="X214" s="52"/>
      <c r="Y214" s="52"/>
    </row>
    <row r="215" spans="1:25" ht="33" customHeight="1" thickTop="1" thickBot="1">
      <c r="A215" s="106"/>
      <c r="B215" s="458" t="s">
        <v>72</v>
      </c>
      <c r="C215" s="459" t="s">
        <v>520</v>
      </c>
      <c r="D215" s="909" t="s">
        <v>521</v>
      </c>
      <c r="E215" s="910"/>
      <c r="F215" s="601" t="s">
        <v>427</v>
      </c>
      <c r="G215" s="467">
        <v>0.6</v>
      </c>
      <c r="H215" s="502">
        <v>0.7</v>
      </c>
      <c r="I215" s="502">
        <v>0.8</v>
      </c>
      <c r="J215" s="502">
        <v>0.9</v>
      </c>
      <c r="K215" s="502">
        <v>1</v>
      </c>
      <c r="L215" s="471">
        <f>K215</f>
        <v>1</v>
      </c>
      <c r="M215" s="461" t="s">
        <v>45</v>
      </c>
      <c r="N215" s="503"/>
      <c r="O215" s="478">
        <f t="shared" ref="O215:O226" si="13">+N215/L215</f>
        <v>0</v>
      </c>
      <c r="P215" s="414"/>
      <c r="Q215" s="124"/>
      <c r="R215" s="52"/>
      <c r="S215" s="124"/>
      <c r="T215" s="123"/>
      <c r="U215" s="123"/>
      <c r="V215" s="123"/>
      <c r="W215" s="144"/>
      <c r="X215" s="52"/>
      <c r="Y215" s="52"/>
    </row>
    <row r="216" spans="1:25" ht="48" customHeight="1" thickTop="1" thickBot="1">
      <c r="A216" s="106"/>
      <c r="B216" s="458" t="s">
        <v>75</v>
      </c>
      <c r="C216" s="459" t="s">
        <v>523</v>
      </c>
      <c r="D216" s="909" t="s">
        <v>524</v>
      </c>
      <c r="E216" s="910"/>
      <c r="F216" s="601" t="s">
        <v>460</v>
      </c>
      <c r="G216" s="464">
        <v>0</v>
      </c>
      <c r="H216" s="503">
        <v>1</v>
      </c>
      <c r="I216" s="505">
        <v>0</v>
      </c>
      <c r="J216" s="505">
        <v>0</v>
      </c>
      <c r="K216" s="505">
        <v>0</v>
      </c>
      <c r="L216" s="464">
        <f>SUBTOTAL(9,H216:K216)</f>
        <v>1</v>
      </c>
      <c r="M216" s="461" t="s">
        <v>32</v>
      </c>
      <c r="N216" s="503"/>
      <c r="O216" s="478">
        <f t="shared" si="13"/>
        <v>0</v>
      </c>
      <c r="P216" s="414"/>
      <c r="Q216" s="124"/>
      <c r="R216" s="52"/>
      <c r="S216" s="124"/>
      <c r="T216" s="123"/>
      <c r="U216" s="123"/>
      <c r="V216" s="123"/>
      <c r="W216" s="144"/>
      <c r="X216" s="52"/>
      <c r="Y216" s="52"/>
    </row>
    <row r="217" spans="1:25" ht="30" customHeight="1" thickTop="1" thickBot="1">
      <c r="A217" s="52"/>
      <c r="B217" s="458" t="s">
        <v>78</v>
      </c>
      <c r="C217" s="459" t="s">
        <v>525</v>
      </c>
      <c r="D217" s="925" t="s">
        <v>526</v>
      </c>
      <c r="E217" s="907"/>
      <c r="F217" s="601" t="s">
        <v>527</v>
      </c>
      <c r="G217" s="469">
        <v>0</v>
      </c>
      <c r="H217" s="558">
        <v>3</v>
      </c>
      <c r="I217" s="558">
        <v>6</v>
      </c>
      <c r="J217" s="558">
        <v>9</v>
      </c>
      <c r="K217" s="558">
        <v>12</v>
      </c>
      <c r="L217" s="469">
        <v>12</v>
      </c>
      <c r="M217" s="461" t="s">
        <v>32</v>
      </c>
      <c r="N217" s="558"/>
      <c r="O217" s="478">
        <f t="shared" si="13"/>
        <v>0</v>
      </c>
      <c r="P217" s="422"/>
      <c r="Q217" s="124"/>
      <c r="R217" s="52"/>
      <c r="S217" s="123"/>
      <c r="T217" s="123"/>
      <c r="U217" s="123"/>
      <c r="V217" s="123"/>
      <c r="W217" s="124"/>
      <c r="X217" s="52"/>
      <c r="Y217" s="52"/>
    </row>
    <row r="218" spans="1:25" ht="39.75" customHeight="1" thickTop="1" thickBot="1">
      <c r="A218" s="52"/>
      <c r="B218" s="908" t="s">
        <v>528</v>
      </c>
      <c r="C218" s="452" t="s">
        <v>529</v>
      </c>
      <c r="D218" s="908" t="s">
        <v>530</v>
      </c>
      <c r="E218" s="477" t="s">
        <v>531</v>
      </c>
      <c r="F218" s="603" t="s">
        <v>427</v>
      </c>
      <c r="G218" s="535">
        <v>0.93320000000000003</v>
      </c>
      <c r="H218" s="576">
        <v>0.94</v>
      </c>
      <c r="I218" s="576">
        <v>0.95</v>
      </c>
      <c r="J218" s="576">
        <v>0.95</v>
      </c>
      <c r="K218" s="576">
        <v>0.96</v>
      </c>
      <c r="L218" s="525">
        <f>K218</f>
        <v>0.96</v>
      </c>
      <c r="M218" s="456" t="s">
        <v>45</v>
      </c>
      <c r="N218" s="456"/>
      <c r="O218" s="457">
        <f t="shared" si="13"/>
        <v>0</v>
      </c>
      <c r="P218" s="414"/>
      <c r="Q218" s="119"/>
      <c r="R218" s="52"/>
      <c r="S218" s="56"/>
      <c r="T218" s="56"/>
      <c r="U218" s="56"/>
      <c r="V218" s="56"/>
      <c r="W218" s="56"/>
      <c r="X218" s="52"/>
      <c r="Y218" s="52"/>
    </row>
    <row r="219" spans="1:25" ht="36.75" customHeight="1" thickTop="1" thickBot="1">
      <c r="A219" s="52"/>
      <c r="B219" s="908"/>
      <c r="C219" s="452" t="s">
        <v>532</v>
      </c>
      <c r="D219" s="908"/>
      <c r="E219" s="480" t="s">
        <v>918</v>
      </c>
      <c r="F219" s="485" t="s">
        <v>460</v>
      </c>
      <c r="G219" s="533">
        <v>0.89529999999999998</v>
      </c>
      <c r="H219" s="554">
        <v>1</v>
      </c>
      <c r="I219" s="554">
        <v>1</v>
      </c>
      <c r="J219" s="554">
        <v>1</v>
      </c>
      <c r="K219" s="554">
        <v>1</v>
      </c>
      <c r="L219" s="525">
        <f>K219</f>
        <v>1</v>
      </c>
      <c r="M219" s="456" t="s">
        <v>45</v>
      </c>
      <c r="N219" s="456"/>
      <c r="O219" s="457">
        <f t="shared" si="13"/>
        <v>0</v>
      </c>
      <c r="P219" s="414"/>
      <c r="Q219" s="119"/>
      <c r="R219" s="52"/>
      <c r="S219" s="56"/>
      <c r="T219" s="56"/>
      <c r="U219" s="56"/>
      <c r="V219" s="56"/>
      <c r="W219" s="56"/>
      <c r="X219" s="52"/>
      <c r="Y219" s="52"/>
    </row>
    <row r="220" spans="1:25" s="213" customFormat="1" ht="33" customHeight="1" thickTop="1" thickBot="1">
      <c r="A220" s="321"/>
      <c r="B220" s="466" t="s">
        <v>36</v>
      </c>
      <c r="C220" s="506" t="s">
        <v>534</v>
      </c>
      <c r="D220" s="906" t="s">
        <v>535</v>
      </c>
      <c r="E220" s="924"/>
      <c r="F220" s="601" t="s">
        <v>427</v>
      </c>
      <c r="G220" s="507">
        <v>1</v>
      </c>
      <c r="H220" s="508">
        <v>1</v>
      </c>
      <c r="I220" s="508">
        <v>1</v>
      </c>
      <c r="J220" s="508">
        <v>1</v>
      </c>
      <c r="K220" s="508">
        <v>1</v>
      </c>
      <c r="L220" s="507">
        <v>1</v>
      </c>
      <c r="M220" s="509" t="s">
        <v>32</v>
      </c>
      <c r="N220" s="508"/>
      <c r="O220" s="510">
        <f t="shared" si="13"/>
        <v>0</v>
      </c>
      <c r="P220" s="414"/>
      <c r="Q220" s="302"/>
      <c r="S220" s="328"/>
      <c r="T220" s="328"/>
      <c r="U220" s="328"/>
      <c r="V220" s="328"/>
      <c r="W220" s="329"/>
    </row>
    <row r="221" spans="1:25" s="213" customFormat="1" ht="33" customHeight="1" thickTop="1" thickBot="1">
      <c r="A221" s="321"/>
      <c r="B221" s="466" t="s">
        <v>50</v>
      </c>
      <c r="C221" s="506" t="s">
        <v>536</v>
      </c>
      <c r="D221" s="906" t="s">
        <v>537</v>
      </c>
      <c r="E221" s="924"/>
      <c r="F221" s="601" t="s">
        <v>427</v>
      </c>
      <c r="G221" s="511">
        <v>1</v>
      </c>
      <c r="H221" s="577">
        <v>1</v>
      </c>
      <c r="I221" s="577">
        <v>1</v>
      </c>
      <c r="J221" s="577">
        <v>1</v>
      </c>
      <c r="K221" s="577">
        <v>1</v>
      </c>
      <c r="L221" s="511">
        <v>1</v>
      </c>
      <c r="M221" s="509" t="s">
        <v>45</v>
      </c>
      <c r="N221" s="508"/>
      <c r="O221" s="510">
        <f t="shared" si="13"/>
        <v>0</v>
      </c>
      <c r="P221" s="422"/>
      <c r="Q221" s="329"/>
      <c r="S221" s="328"/>
      <c r="T221" s="328"/>
      <c r="U221" s="328"/>
      <c r="V221" s="328"/>
      <c r="W221" s="329"/>
    </row>
    <row r="222" spans="1:25" s="213" customFormat="1" ht="36.75" customHeight="1" thickTop="1" thickBot="1">
      <c r="A222" s="321"/>
      <c r="B222" s="466" t="s">
        <v>56</v>
      </c>
      <c r="C222" s="506" t="s">
        <v>538</v>
      </c>
      <c r="D222" s="906" t="s">
        <v>539</v>
      </c>
      <c r="E222" s="924"/>
      <c r="F222" s="601" t="s">
        <v>460</v>
      </c>
      <c r="G222" s="507">
        <v>1</v>
      </c>
      <c r="H222" s="508">
        <v>1</v>
      </c>
      <c r="I222" s="508">
        <v>1</v>
      </c>
      <c r="J222" s="508">
        <v>1</v>
      </c>
      <c r="K222" s="508">
        <v>1</v>
      </c>
      <c r="L222" s="507">
        <v>1</v>
      </c>
      <c r="M222" s="509" t="s">
        <v>32</v>
      </c>
      <c r="N222" s="508"/>
      <c r="O222" s="510">
        <f t="shared" si="13"/>
        <v>0</v>
      </c>
      <c r="P222" s="414"/>
      <c r="Q222" s="302"/>
      <c r="S222" s="328"/>
      <c r="T222" s="328"/>
      <c r="U222" s="328"/>
      <c r="V222" s="328"/>
      <c r="W222" s="329"/>
    </row>
    <row r="223" spans="1:25" s="213" customFormat="1" ht="36" customHeight="1" thickTop="1" thickBot="1">
      <c r="A223" s="332"/>
      <c r="B223" s="479" t="s">
        <v>53</v>
      </c>
      <c r="C223" s="506" t="s">
        <v>540</v>
      </c>
      <c r="D223" s="906" t="s">
        <v>541</v>
      </c>
      <c r="E223" s="924"/>
      <c r="F223" s="601" t="s">
        <v>427</v>
      </c>
      <c r="G223" s="512">
        <v>0</v>
      </c>
      <c r="H223" s="578">
        <v>2</v>
      </c>
      <c r="I223" s="578">
        <v>2</v>
      </c>
      <c r="J223" s="578">
        <v>2</v>
      </c>
      <c r="K223" s="578">
        <v>2</v>
      </c>
      <c r="L223" s="512">
        <f>SUM(H223:K223)</f>
        <v>8</v>
      </c>
      <c r="M223" s="509" t="s">
        <v>32</v>
      </c>
      <c r="N223" s="578"/>
      <c r="O223" s="510">
        <f t="shared" si="13"/>
        <v>0</v>
      </c>
      <c r="P223" s="414"/>
      <c r="Q223" s="302"/>
      <c r="S223" s="328"/>
      <c r="T223" s="328"/>
      <c r="U223" s="328"/>
      <c r="V223" s="328"/>
      <c r="W223" s="329"/>
    </row>
    <row r="224" spans="1:25" s="213" customFormat="1" ht="32.25" customHeight="1" thickTop="1" thickBot="1">
      <c r="A224" s="321"/>
      <c r="B224" s="466" t="s">
        <v>33</v>
      </c>
      <c r="C224" s="506" t="s">
        <v>542</v>
      </c>
      <c r="D224" s="906" t="s">
        <v>543</v>
      </c>
      <c r="E224" s="924"/>
      <c r="F224" s="601" t="s">
        <v>460</v>
      </c>
      <c r="G224" s="507">
        <v>1</v>
      </c>
      <c r="H224" s="508">
        <v>1</v>
      </c>
      <c r="I224" s="508">
        <v>1</v>
      </c>
      <c r="J224" s="508">
        <v>1</v>
      </c>
      <c r="K224" s="508">
        <v>1</v>
      </c>
      <c r="L224" s="507">
        <v>1</v>
      </c>
      <c r="M224" s="509" t="s">
        <v>32</v>
      </c>
      <c r="N224" s="508"/>
      <c r="O224" s="510">
        <f t="shared" si="13"/>
        <v>0</v>
      </c>
      <c r="P224" s="414"/>
      <c r="Q224" s="302"/>
      <c r="S224" s="328"/>
      <c r="T224" s="328"/>
      <c r="U224" s="328"/>
      <c r="V224" s="328"/>
      <c r="W224" s="329"/>
    </row>
    <row r="225" spans="1:25" s="213" customFormat="1" ht="33" customHeight="1" thickTop="1" thickBot="1">
      <c r="A225" s="321"/>
      <c r="B225" s="466" t="s">
        <v>59</v>
      </c>
      <c r="C225" s="506" t="s">
        <v>544</v>
      </c>
      <c r="D225" s="906" t="s">
        <v>545</v>
      </c>
      <c r="E225" s="924"/>
      <c r="F225" s="601" t="s">
        <v>460</v>
      </c>
      <c r="G225" s="507">
        <v>0</v>
      </c>
      <c r="H225" s="508">
        <v>1</v>
      </c>
      <c r="I225" s="508">
        <v>0</v>
      </c>
      <c r="J225" s="508">
        <v>0</v>
      </c>
      <c r="K225" s="508">
        <v>0</v>
      </c>
      <c r="L225" s="507">
        <f>SUBTOTAL(9,H225:K225)</f>
        <v>1</v>
      </c>
      <c r="M225" s="509" t="s">
        <v>32</v>
      </c>
      <c r="N225" s="508"/>
      <c r="O225" s="510">
        <f t="shared" si="13"/>
        <v>0</v>
      </c>
      <c r="P225" s="414"/>
      <c r="Q225" s="329"/>
      <c r="S225" s="329"/>
      <c r="T225" s="328"/>
      <c r="U225" s="328"/>
      <c r="V225" s="328"/>
      <c r="W225" s="336"/>
    </row>
    <row r="226" spans="1:25" s="213" customFormat="1" ht="30.75" customHeight="1" thickTop="1" thickBot="1">
      <c r="A226" s="332"/>
      <c r="B226" s="479" t="s">
        <v>62</v>
      </c>
      <c r="C226" s="506" t="s">
        <v>546</v>
      </c>
      <c r="D226" s="906" t="s">
        <v>547</v>
      </c>
      <c r="E226" s="924"/>
      <c r="F226" s="601" t="s">
        <v>460</v>
      </c>
      <c r="G226" s="512">
        <v>0</v>
      </c>
      <c r="H226" s="578">
        <v>0</v>
      </c>
      <c r="I226" s="578">
        <v>1</v>
      </c>
      <c r="J226" s="578">
        <v>0</v>
      </c>
      <c r="K226" s="578">
        <v>0</v>
      </c>
      <c r="L226" s="512">
        <f>SUBTOTAL(9,H226:K226)</f>
        <v>1</v>
      </c>
      <c r="M226" s="509" t="s">
        <v>32</v>
      </c>
      <c r="N226" s="578"/>
      <c r="O226" s="510">
        <f t="shared" si="13"/>
        <v>0</v>
      </c>
      <c r="P226" s="422"/>
      <c r="Q226" s="329"/>
      <c r="S226" s="328"/>
      <c r="T226" s="328"/>
      <c r="U226" s="328"/>
      <c r="V226" s="328"/>
      <c r="W226" s="329"/>
    </row>
    <row r="227" spans="1:25" s="213" customFormat="1" ht="61.5" customHeight="1" thickTop="1" thickBot="1">
      <c r="B227" s="484" t="s">
        <v>548</v>
      </c>
      <c r="C227" s="447" t="s">
        <v>549</v>
      </c>
      <c r="D227" s="913" t="s">
        <v>550</v>
      </c>
      <c r="E227" s="921"/>
      <c r="F227" s="484" t="s">
        <v>551</v>
      </c>
      <c r="G227" s="546"/>
      <c r="H227" s="547"/>
      <c r="I227" s="547"/>
      <c r="J227" s="547"/>
      <c r="K227" s="547"/>
      <c r="L227" s="546"/>
      <c r="M227" s="547"/>
      <c r="N227" s="547"/>
      <c r="O227" s="548"/>
      <c r="P227" s="414"/>
      <c r="Q227" s="250"/>
      <c r="S227" s="193"/>
      <c r="T227" s="193"/>
      <c r="U227" s="193"/>
      <c r="V227" s="193"/>
      <c r="W227" s="193"/>
    </row>
    <row r="228" spans="1:25" s="213" customFormat="1" ht="36.75" customHeight="1" thickTop="1" thickBot="1">
      <c r="B228" s="903" t="s">
        <v>552</v>
      </c>
      <c r="C228" s="452" t="s">
        <v>553</v>
      </c>
      <c r="D228" s="903" t="s">
        <v>554</v>
      </c>
      <c r="E228" s="480" t="s">
        <v>555</v>
      </c>
      <c r="F228" s="485" t="s">
        <v>127</v>
      </c>
      <c r="G228" s="536">
        <v>0.46</v>
      </c>
      <c r="H228" s="579">
        <v>0.55000000000000004</v>
      </c>
      <c r="I228" s="579">
        <v>0.6</v>
      </c>
      <c r="J228" s="579">
        <v>0.65</v>
      </c>
      <c r="K228" s="579">
        <v>0.7</v>
      </c>
      <c r="L228" s="536">
        <f>K228</f>
        <v>0.7</v>
      </c>
      <c r="M228" s="537" t="s">
        <v>45</v>
      </c>
      <c r="N228" s="537"/>
      <c r="O228" s="538">
        <f t="shared" ref="O228:O246" si="14">+N228/L228</f>
        <v>0</v>
      </c>
      <c r="P228" s="414"/>
      <c r="Q228" s="302"/>
      <c r="S228" s="193"/>
      <c r="T228" s="193"/>
      <c r="U228" s="193"/>
      <c r="V228" s="193"/>
      <c r="W228" s="193"/>
    </row>
    <row r="229" spans="1:25" s="213" customFormat="1" ht="44.25" customHeight="1" thickTop="1" thickBot="1">
      <c r="B229" s="903"/>
      <c r="C229" s="452" t="s">
        <v>556</v>
      </c>
      <c r="D229" s="903"/>
      <c r="E229" s="513" t="s">
        <v>557</v>
      </c>
      <c r="F229" s="606" t="s">
        <v>558</v>
      </c>
      <c r="G229" s="536">
        <v>0.83</v>
      </c>
      <c r="H229" s="579">
        <v>0.85</v>
      </c>
      <c r="I229" s="579">
        <v>0.88</v>
      </c>
      <c r="J229" s="579">
        <v>0.91</v>
      </c>
      <c r="K229" s="579">
        <v>0.94</v>
      </c>
      <c r="L229" s="536">
        <f>K229</f>
        <v>0.94</v>
      </c>
      <c r="M229" s="537" t="s">
        <v>45</v>
      </c>
      <c r="N229" s="537"/>
      <c r="O229" s="538">
        <f t="shared" si="14"/>
        <v>0</v>
      </c>
      <c r="P229" s="414"/>
      <c r="Q229" s="302"/>
      <c r="S229" s="193"/>
      <c r="T229" s="193"/>
      <c r="U229" s="193"/>
      <c r="V229" s="193"/>
      <c r="W229" s="193"/>
    </row>
    <row r="230" spans="1:25" s="213" customFormat="1" ht="38.25" customHeight="1" thickTop="1" thickBot="1">
      <c r="A230" s="343"/>
      <c r="B230" s="514" t="s">
        <v>33</v>
      </c>
      <c r="C230" s="610" t="s">
        <v>559</v>
      </c>
      <c r="D230" s="922" t="s">
        <v>560</v>
      </c>
      <c r="E230" s="923"/>
      <c r="F230" s="601" t="s">
        <v>127</v>
      </c>
      <c r="G230" s="511">
        <v>0.9</v>
      </c>
      <c r="H230" s="580">
        <v>0.9</v>
      </c>
      <c r="I230" s="580">
        <v>0.92</v>
      </c>
      <c r="J230" s="580">
        <v>0.93</v>
      </c>
      <c r="K230" s="580">
        <v>0.95</v>
      </c>
      <c r="L230" s="511">
        <f>K230</f>
        <v>0.95</v>
      </c>
      <c r="M230" s="509" t="s">
        <v>45</v>
      </c>
      <c r="N230" s="581"/>
      <c r="O230" s="510">
        <f t="shared" si="14"/>
        <v>0</v>
      </c>
      <c r="P230" s="422"/>
      <c r="Q230" s="329"/>
      <c r="S230" s="328"/>
      <c r="T230" s="328"/>
      <c r="U230" s="328"/>
      <c r="V230" s="328"/>
      <c r="W230" s="329"/>
    </row>
    <row r="231" spans="1:25" s="213" customFormat="1" ht="43.5" customHeight="1" thickTop="1" thickBot="1">
      <c r="A231" s="321"/>
      <c r="B231" s="516" t="s">
        <v>36</v>
      </c>
      <c r="C231" s="515" t="s">
        <v>561</v>
      </c>
      <c r="D231" s="922" t="s">
        <v>562</v>
      </c>
      <c r="E231" s="923"/>
      <c r="F231" s="601" t="s">
        <v>127</v>
      </c>
      <c r="G231" s="507">
        <v>0</v>
      </c>
      <c r="H231" s="580">
        <v>0</v>
      </c>
      <c r="I231" s="580">
        <v>1</v>
      </c>
      <c r="J231" s="580">
        <v>1</v>
      </c>
      <c r="K231" s="580">
        <v>1</v>
      </c>
      <c r="L231" s="511">
        <f>K231</f>
        <v>1</v>
      </c>
      <c r="M231" s="509" t="s">
        <v>45</v>
      </c>
      <c r="N231" s="508"/>
      <c r="O231" s="510">
        <f t="shared" si="14"/>
        <v>0</v>
      </c>
      <c r="P231" s="416"/>
      <c r="Q231" s="346"/>
      <c r="R231" s="321"/>
      <c r="S231" s="347"/>
      <c r="T231" s="347"/>
      <c r="U231" s="347"/>
      <c r="V231" s="347"/>
      <c r="W231" s="348"/>
      <c r="X231" s="321"/>
    </row>
    <row r="232" spans="1:25" s="213" customFormat="1" ht="50.25" customHeight="1" thickTop="1" thickBot="1">
      <c r="A232" s="343"/>
      <c r="B232" s="516" t="s">
        <v>50</v>
      </c>
      <c r="C232" s="515" t="s">
        <v>563</v>
      </c>
      <c r="D232" s="920" t="s">
        <v>564</v>
      </c>
      <c r="E232" s="923"/>
      <c r="F232" s="601" t="s">
        <v>127</v>
      </c>
      <c r="G232" s="517">
        <v>114</v>
      </c>
      <c r="H232" s="581">
        <v>130</v>
      </c>
      <c r="I232" s="581">
        <v>140</v>
      </c>
      <c r="J232" s="581">
        <v>150</v>
      </c>
      <c r="K232" s="581">
        <v>160</v>
      </c>
      <c r="L232" s="517">
        <f>SUM(H232:K232)</f>
        <v>580</v>
      </c>
      <c r="M232" s="509" t="s">
        <v>32</v>
      </c>
      <c r="N232" s="581"/>
      <c r="O232" s="510">
        <f t="shared" si="14"/>
        <v>0</v>
      </c>
      <c r="P232" s="422"/>
      <c r="Q232" s="329"/>
      <c r="S232" s="328"/>
      <c r="T232" s="328"/>
      <c r="U232" s="328"/>
      <c r="V232" s="328"/>
      <c r="W232" s="329"/>
    </row>
    <row r="233" spans="1:25" s="213" customFormat="1" ht="30.75" customHeight="1" thickTop="1" thickBot="1">
      <c r="A233" s="321"/>
      <c r="B233" s="516" t="s">
        <v>53</v>
      </c>
      <c r="C233" s="609" t="s">
        <v>565</v>
      </c>
      <c r="D233" s="920" t="s">
        <v>566</v>
      </c>
      <c r="E233" s="923"/>
      <c r="F233" s="601" t="s">
        <v>127</v>
      </c>
      <c r="G233" s="511">
        <v>1</v>
      </c>
      <c r="H233" s="580">
        <v>1</v>
      </c>
      <c r="I233" s="580">
        <v>1</v>
      </c>
      <c r="J233" s="580">
        <v>1</v>
      </c>
      <c r="K233" s="580">
        <v>1</v>
      </c>
      <c r="L233" s="511">
        <f>K233</f>
        <v>1</v>
      </c>
      <c r="M233" s="509" t="s">
        <v>45</v>
      </c>
      <c r="N233" s="508"/>
      <c r="O233" s="510">
        <f t="shared" si="14"/>
        <v>0</v>
      </c>
      <c r="P233" s="416"/>
      <c r="Q233" s="346"/>
      <c r="R233" s="321"/>
      <c r="S233" s="347"/>
      <c r="T233" s="347"/>
      <c r="U233" s="347"/>
      <c r="V233" s="347"/>
      <c r="W233" s="348"/>
      <c r="X233" s="321"/>
    </row>
    <row r="234" spans="1:25" ht="34.5" customHeight="1" thickTop="1" thickBot="1">
      <c r="A234" s="106"/>
      <c r="B234" s="516" t="s">
        <v>56</v>
      </c>
      <c r="C234" s="491" t="s">
        <v>567</v>
      </c>
      <c r="D234" s="920" t="s">
        <v>568</v>
      </c>
      <c r="E234" s="915"/>
      <c r="F234" s="601" t="s">
        <v>127</v>
      </c>
      <c r="G234" s="467">
        <v>0.8</v>
      </c>
      <c r="H234" s="502">
        <v>0.8</v>
      </c>
      <c r="I234" s="502">
        <v>0.83</v>
      </c>
      <c r="J234" s="502">
        <v>0.85</v>
      </c>
      <c r="K234" s="502">
        <v>0.9</v>
      </c>
      <c r="L234" s="467">
        <f>K234</f>
        <v>0.9</v>
      </c>
      <c r="M234" s="461" t="s">
        <v>45</v>
      </c>
      <c r="N234" s="503"/>
      <c r="O234" s="478">
        <f t="shared" si="14"/>
        <v>0</v>
      </c>
      <c r="P234" s="416"/>
      <c r="Q234" s="110"/>
      <c r="R234" s="106"/>
      <c r="S234" s="111"/>
      <c r="T234" s="111"/>
      <c r="U234" s="111"/>
      <c r="V234" s="111"/>
      <c r="W234" s="113"/>
      <c r="X234" s="106"/>
      <c r="Y234" s="52"/>
    </row>
    <row r="235" spans="1:25" ht="35.25" customHeight="1" thickTop="1" thickBot="1">
      <c r="A235" s="106"/>
      <c r="B235" s="516" t="s">
        <v>59</v>
      </c>
      <c r="C235" s="491" t="s">
        <v>569</v>
      </c>
      <c r="D235" s="920" t="s">
        <v>570</v>
      </c>
      <c r="E235" s="915"/>
      <c r="F235" s="601" t="s">
        <v>127</v>
      </c>
      <c r="G235" s="467">
        <v>0.1</v>
      </c>
      <c r="H235" s="502">
        <v>0.1</v>
      </c>
      <c r="I235" s="502">
        <v>0.11</v>
      </c>
      <c r="J235" s="502">
        <v>0.12</v>
      </c>
      <c r="K235" s="502">
        <v>0.15</v>
      </c>
      <c r="L235" s="467">
        <f>K235</f>
        <v>0.15</v>
      </c>
      <c r="M235" s="461" t="s">
        <v>45</v>
      </c>
      <c r="N235" s="503"/>
      <c r="O235" s="478">
        <f t="shared" si="14"/>
        <v>0</v>
      </c>
      <c r="P235" s="416"/>
      <c r="Q235" s="110"/>
      <c r="R235" s="106"/>
      <c r="S235" s="111"/>
      <c r="T235" s="111"/>
      <c r="U235" s="111"/>
      <c r="V235" s="111"/>
      <c r="W235" s="113"/>
      <c r="X235" s="106"/>
      <c r="Y235" s="52"/>
    </row>
    <row r="236" spans="1:25" ht="36.75" customHeight="1" thickTop="1" thickBot="1">
      <c r="A236" s="106"/>
      <c r="B236" s="516" t="s">
        <v>62</v>
      </c>
      <c r="C236" s="491" t="s">
        <v>571</v>
      </c>
      <c r="D236" s="920" t="s">
        <v>572</v>
      </c>
      <c r="E236" s="915"/>
      <c r="F236" s="601" t="s">
        <v>127</v>
      </c>
      <c r="G236" s="464">
        <v>0</v>
      </c>
      <c r="H236" s="503">
        <v>1</v>
      </c>
      <c r="I236" s="503">
        <v>0</v>
      </c>
      <c r="J236" s="503">
        <v>0</v>
      </c>
      <c r="K236" s="503">
        <v>0</v>
      </c>
      <c r="L236" s="464">
        <f>SUM(H236:K236)</f>
        <v>1</v>
      </c>
      <c r="M236" s="461" t="s">
        <v>32</v>
      </c>
      <c r="N236" s="503"/>
      <c r="O236" s="478">
        <f t="shared" si="14"/>
        <v>0</v>
      </c>
      <c r="P236" s="416"/>
      <c r="Q236" s="110"/>
      <c r="R236" s="106"/>
      <c r="S236" s="111"/>
      <c r="T236" s="111"/>
      <c r="U236" s="111"/>
      <c r="V236" s="111"/>
      <c r="W236" s="113"/>
      <c r="X236" s="106"/>
      <c r="Y236" s="52"/>
    </row>
    <row r="237" spans="1:25" ht="52.5" customHeight="1" thickTop="1" thickBot="1">
      <c r="A237" s="106"/>
      <c r="B237" s="516" t="s">
        <v>65</v>
      </c>
      <c r="C237" s="518" t="s">
        <v>573</v>
      </c>
      <c r="D237" s="920" t="s">
        <v>574</v>
      </c>
      <c r="E237" s="915"/>
      <c r="F237" s="601" t="s">
        <v>127</v>
      </c>
      <c r="G237" s="464">
        <v>0</v>
      </c>
      <c r="H237" s="595">
        <v>12</v>
      </c>
      <c r="I237" s="595">
        <v>12</v>
      </c>
      <c r="J237" s="595">
        <v>12</v>
      </c>
      <c r="K237" s="595">
        <v>12</v>
      </c>
      <c r="L237" s="519">
        <f>K237</f>
        <v>12</v>
      </c>
      <c r="M237" s="461" t="s">
        <v>32</v>
      </c>
      <c r="N237" s="503"/>
      <c r="O237" s="478">
        <f t="shared" si="14"/>
        <v>0</v>
      </c>
      <c r="P237" s="416"/>
      <c r="Q237" s="110"/>
      <c r="R237" s="106"/>
      <c r="S237" s="111"/>
      <c r="T237" s="111"/>
      <c r="U237" s="111"/>
      <c r="V237" s="111"/>
      <c r="W237" s="113"/>
      <c r="X237" s="106"/>
      <c r="Y237" s="52"/>
    </row>
    <row r="238" spans="1:25" ht="52.5" customHeight="1" thickTop="1" thickBot="1">
      <c r="A238" s="106"/>
      <c r="B238" s="516" t="s">
        <v>99</v>
      </c>
      <c r="C238" s="518" t="s">
        <v>575</v>
      </c>
      <c r="D238" s="920" t="s">
        <v>576</v>
      </c>
      <c r="E238" s="915"/>
      <c r="F238" s="601" t="s">
        <v>127</v>
      </c>
      <c r="G238" s="464">
        <v>1</v>
      </c>
      <c r="H238" s="503">
        <v>1</v>
      </c>
      <c r="I238" s="503">
        <v>1</v>
      </c>
      <c r="J238" s="503">
        <v>1</v>
      </c>
      <c r="K238" s="503">
        <v>1</v>
      </c>
      <c r="L238" s="464">
        <v>1</v>
      </c>
      <c r="M238" s="461" t="s">
        <v>32</v>
      </c>
      <c r="N238" s="503"/>
      <c r="O238" s="478">
        <f t="shared" si="14"/>
        <v>0</v>
      </c>
      <c r="P238" s="416"/>
      <c r="Q238" s="110"/>
      <c r="R238" s="106"/>
      <c r="S238" s="111"/>
      <c r="T238" s="111"/>
      <c r="U238" s="111"/>
      <c r="V238" s="111"/>
      <c r="W238" s="113"/>
      <c r="X238" s="106"/>
      <c r="Y238" s="52"/>
    </row>
    <row r="239" spans="1:25" ht="34.5" customHeight="1" thickTop="1" thickBot="1">
      <c r="A239" s="106"/>
      <c r="B239" s="516" t="s">
        <v>66</v>
      </c>
      <c r="C239" s="611" t="s">
        <v>577</v>
      </c>
      <c r="D239" s="920" t="s">
        <v>578</v>
      </c>
      <c r="E239" s="915"/>
      <c r="F239" s="601" t="s">
        <v>558</v>
      </c>
      <c r="G239" s="467">
        <v>0.1</v>
      </c>
      <c r="H239" s="502">
        <v>0.9</v>
      </c>
      <c r="I239" s="503">
        <v>0</v>
      </c>
      <c r="J239" s="503">
        <v>0</v>
      </c>
      <c r="K239" s="503">
        <v>0</v>
      </c>
      <c r="L239" s="467">
        <f>SUM(G239:K239)</f>
        <v>1</v>
      </c>
      <c r="M239" s="461" t="s">
        <v>45</v>
      </c>
      <c r="N239" s="503"/>
      <c r="O239" s="478">
        <f t="shared" si="14"/>
        <v>0</v>
      </c>
      <c r="P239" s="425"/>
      <c r="Q239" s="113"/>
      <c r="R239" s="106"/>
      <c r="S239" s="111"/>
      <c r="T239" s="111"/>
      <c r="U239" s="111"/>
      <c r="V239" s="111"/>
      <c r="W239" s="113"/>
      <c r="X239" s="106"/>
      <c r="Y239" s="52"/>
    </row>
    <row r="240" spans="1:25" ht="34.5" customHeight="1" thickTop="1" thickBot="1">
      <c r="A240" s="215"/>
      <c r="B240" s="516" t="s">
        <v>69</v>
      </c>
      <c r="C240" s="611" t="s">
        <v>579</v>
      </c>
      <c r="D240" s="920" t="s">
        <v>580</v>
      </c>
      <c r="E240" s="915"/>
      <c r="F240" s="601" t="s">
        <v>558</v>
      </c>
      <c r="G240" s="469">
        <v>0</v>
      </c>
      <c r="H240" s="559">
        <v>0.75</v>
      </c>
      <c r="I240" s="559">
        <v>0.25</v>
      </c>
      <c r="J240" s="558">
        <v>0</v>
      </c>
      <c r="K240" s="558">
        <v>0</v>
      </c>
      <c r="L240" s="471">
        <f>SUM(H240:K240)</f>
        <v>1</v>
      </c>
      <c r="M240" s="461" t="s">
        <v>45</v>
      </c>
      <c r="N240" s="558"/>
      <c r="O240" s="478">
        <f t="shared" si="14"/>
        <v>0</v>
      </c>
      <c r="P240" s="426"/>
      <c r="Q240" s="105"/>
      <c r="R240" s="97"/>
      <c r="S240" s="103"/>
      <c r="T240" s="103"/>
      <c r="U240" s="103"/>
      <c r="V240" s="103"/>
      <c r="W240" s="105"/>
      <c r="X240" s="97"/>
      <c r="Y240" s="52"/>
    </row>
    <row r="241" spans="1:25" ht="34.5" customHeight="1" thickTop="1" thickBot="1">
      <c r="A241" s="106"/>
      <c r="B241" s="516" t="s">
        <v>72</v>
      </c>
      <c r="C241" s="611" t="s">
        <v>581</v>
      </c>
      <c r="D241" s="920" t="s">
        <v>582</v>
      </c>
      <c r="E241" s="915"/>
      <c r="F241" s="601" t="s">
        <v>558</v>
      </c>
      <c r="G241" s="467">
        <v>1</v>
      </c>
      <c r="H241" s="502">
        <v>1</v>
      </c>
      <c r="I241" s="502">
        <v>1</v>
      </c>
      <c r="J241" s="502">
        <v>1</v>
      </c>
      <c r="K241" s="502">
        <v>1</v>
      </c>
      <c r="L241" s="467">
        <f>K241</f>
        <v>1</v>
      </c>
      <c r="M241" s="461" t="s">
        <v>45</v>
      </c>
      <c r="N241" s="503"/>
      <c r="O241" s="478">
        <f t="shared" si="14"/>
        <v>0</v>
      </c>
      <c r="P241" s="416"/>
      <c r="Q241" s="110"/>
      <c r="R241" s="106"/>
      <c r="S241" s="111"/>
      <c r="T241" s="111"/>
      <c r="U241" s="111"/>
      <c r="V241" s="111"/>
      <c r="W241" s="113"/>
      <c r="X241" s="106"/>
      <c r="Y241" s="52"/>
    </row>
    <row r="242" spans="1:25" ht="39" customHeight="1" thickTop="1" thickBot="1">
      <c r="A242" s="106"/>
      <c r="B242" s="516" t="s">
        <v>75</v>
      </c>
      <c r="C242" s="518" t="s">
        <v>583</v>
      </c>
      <c r="D242" s="919" t="s">
        <v>584</v>
      </c>
      <c r="E242" s="915"/>
      <c r="F242" s="601" t="s">
        <v>127</v>
      </c>
      <c r="G242" s="467">
        <v>1</v>
      </c>
      <c r="H242" s="502">
        <v>1</v>
      </c>
      <c r="I242" s="502">
        <v>1</v>
      </c>
      <c r="J242" s="502">
        <v>1</v>
      </c>
      <c r="K242" s="502">
        <v>1</v>
      </c>
      <c r="L242" s="467">
        <f>K242</f>
        <v>1</v>
      </c>
      <c r="M242" s="461" t="s">
        <v>45</v>
      </c>
      <c r="N242" s="503"/>
      <c r="O242" s="478">
        <f t="shared" si="14"/>
        <v>0</v>
      </c>
      <c r="P242" s="416"/>
      <c r="Q242" s="110"/>
      <c r="R242" s="106"/>
      <c r="S242" s="111"/>
      <c r="T242" s="111"/>
      <c r="U242" s="111"/>
      <c r="V242" s="111"/>
      <c r="W242" s="113"/>
      <c r="X242" s="106"/>
      <c r="Y242" s="52"/>
    </row>
    <row r="243" spans="1:25" ht="64.5" customHeight="1" thickTop="1" thickBot="1">
      <c r="A243" s="106"/>
      <c r="B243" s="516" t="s">
        <v>78</v>
      </c>
      <c r="C243" s="611" t="s">
        <v>585</v>
      </c>
      <c r="D243" s="919" t="s">
        <v>586</v>
      </c>
      <c r="E243" s="915"/>
      <c r="F243" s="601" t="s">
        <v>558</v>
      </c>
      <c r="G243" s="467">
        <v>1</v>
      </c>
      <c r="H243" s="502">
        <v>1</v>
      </c>
      <c r="I243" s="502">
        <v>1</v>
      </c>
      <c r="J243" s="502">
        <v>1</v>
      </c>
      <c r="K243" s="502">
        <v>1</v>
      </c>
      <c r="L243" s="467">
        <f>K243</f>
        <v>1</v>
      </c>
      <c r="M243" s="461" t="s">
        <v>45</v>
      </c>
      <c r="N243" s="503"/>
      <c r="O243" s="478">
        <f t="shared" si="14"/>
        <v>0</v>
      </c>
      <c r="P243" s="416"/>
      <c r="Q243" s="110"/>
      <c r="R243" s="106"/>
      <c r="S243" s="111"/>
      <c r="T243" s="111"/>
      <c r="U243" s="111"/>
      <c r="V243" s="111"/>
      <c r="W243" s="113"/>
      <c r="X243" s="106"/>
      <c r="Y243" s="52"/>
    </row>
    <row r="244" spans="1:25" ht="38.25" customHeight="1" thickTop="1" thickBot="1">
      <c r="A244" s="106"/>
      <c r="B244" s="516" t="s">
        <v>82</v>
      </c>
      <c r="C244" s="611" t="s">
        <v>587</v>
      </c>
      <c r="D244" s="919" t="s">
        <v>588</v>
      </c>
      <c r="E244" s="915"/>
      <c r="F244" s="601" t="s">
        <v>558</v>
      </c>
      <c r="G244" s="467">
        <v>0</v>
      </c>
      <c r="H244" s="502">
        <v>0</v>
      </c>
      <c r="I244" s="502">
        <v>0.5</v>
      </c>
      <c r="J244" s="502">
        <v>0.5</v>
      </c>
      <c r="K244" s="502">
        <v>0</v>
      </c>
      <c r="L244" s="467">
        <f>SUM(H244:K244)</f>
        <v>1</v>
      </c>
      <c r="M244" s="461" t="s">
        <v>45</v>
      </c>
      <c r="N244" s="503"/>
      <c r="O244" s="478">
        <f t="shared" si="14"/>
        <v>0</v>
      </c>
      <c r="P244" s="416"/>
      <c r="Q244" s="110"/>
      <c r="R244" s="106"/>
      <c r="S244" s="111"/>
      <c r="T244" s="111"/>
      <c r="U244" s="111"/>
      <c r="V244" s="111"/>
      <c r="W244" s="113"/>
      <c r="X244" s="106"/>
      <c r="Y244" s="52"/>
    </row>
    <row r="245" spans="1:25" ht="37.5" customHeight="1" thickTop="1" thickBot="1">
      <c r="A245" s="215"/>
      <c r="B245" s="516" t="s">
        <v>334</v>
      </c>
      <c r="C245" s="518" t="s">
        <v>589</v>
      </c>
      <c r="D245" s="919" t="s">
        <v>590</v>
      </c>
      <c r="E245" s="915"/>
      <c r="F245" s="601" t="s">
        <v>127</v>
      </c>
      <c r="G245" s="469">
        <v>0</v>
      </c>
      <c r="H245" s="559">
        <v>1</v>
      </c>
      <c r="I245" s="559">
        <v>0</v>
      </c>
      <c r="J245" s="559">
        <v>0</v>
      </c>
      <c r="K245" s="559">
        <v>0</v>
      </c>
      <c r="L245" s="471">
        <f>SUM(H245:K245)</f>
        <v>1</v>
      </c>
      <c r="M245" s="461" t="s">
        <v>45</v>
      </c>
      <c r="N245" s="558"/>
      <c r="O245" s="478">
        <f t="shared" si="14"/>
        <v>0</v>
      </c>
      <c r="P245" s="422"/>
      <c r="Q245" s="124"/>
      <c r="R245" s="52"/>
      <c r="S245" s="123"/>
      <c r="T245" s="123"/>
      <c r="U245" s="123"/>
      <c r="V245" s="123"/>
      <c r="W245" s="124"/>
      <c r="X245" s="52"/>
      <c r="Y245" s="52"/>
    </row>
    <row r="246" spans="1:25" ht="33" customHeight="1" thickTop="1" thickBot="1">
      <c r="A246" s="215"/>
      <c r="B246" s="516" t="s">
        <v>522</v>
      </c>
      <c r="C246" s="611" t="s">
        <v>591</v>
      </c>
      <c r="D246" s="919" t="s">
        <v>592</v>
      </c>
      <c r="E246" s="915"/>
      <c r="F246" s="601" t="s">
        <v>558</v>
      </c>
      <c r="G246" s="469">
        <v>0</v>
      </c>
      <c r="H246" s="559">
        <v>0.75</v>
      </c>
      <c r="I246" s="559">
        <v>1</v>
      </c>
      <c r="J246" s="559">
        <v>0</v>
      </c>
      <c r="K246" s="559">
        <v>0</v>
      </c>
      <c r="L246" s="471">
        <f>I246</f>
        <v>1</v>
      </c>
      <c r="M246" s="461" t="s">
        <v>45</v>
      </c>
      <c r="N246" s="558"/>
      <c r="O246" s="478">
        <f t="shared" si="14"/>
        <v>0</v>
      </c>
      <c r="P246" s="422"/>
      <c r="Q246" s="124"/>
      <c r="R246" s="52"/>
      <c r="S246" s="123"/>
      <c r="T246" s="123"/>
      <c r="U246" s="123"/>
      <c r="V246" s="123"/>
      <c r="W246" s="124"/>
      <c r="X246" s="52"/>
      <c r="Y246" s="52"/>
    </row>
    <row r="247" spans="1:25" ht="43.5" customHeight="1" thickTop="1" thickBot="1">
      <c r="A247" s="215"/>
      <c r="B247" s="516" t="s">
        <v>768</v>
      </c>
      <c r="C247" s="611" t="s">
        <v>593</v>
      </c>
      <c r="D247" s="919" t="s">
        <v>594</v>
      </c>
      <c r="E247" s="915"/>
      <c r="F247" s="601" t="s">
        <v>558</v>
      </c>
      <c r="G247" s="467">
        <v>1</v>
      </c>
      <c r="H247" s="502">
        <v>1</v>
      </c>
      <c r="I247" s="502">
        <v>1</v>
      </c>
      <c r="J247" s="502">
        <v>1</v>
      </c>
      <c r="K247" s="502">
        <v>1</v>
      </c>
      <c r="L247" s="467">
        <f>K247</f>
        <v>1</v>
      </c>
      <c r="M247" s="461" t="s">
        <v>45</v>
      </c>
      <c r="N247" s="558"/>
      <c r="O247" s="478"/>
      <c r="P247" s="422"/>
      <c r="Q247" s="124"/>
      <c r="R247" s="52"/>
      <c r="S247" s="123"/>
      <c r="T247" s="123"/>
      <c r="U247" s="123"/>
      <c r="V247" s="123"/>
      <c r="W247" s="124"/>
      <c r="X247" s="52"/>
      <c r="Y247" s="52"/>
    </row>
    <row r="248" spans="1:25" ht="60" customHeight="1" thickTop="1" thickBot="1">
      <c r="A248" s="244"/>
      <c r="B248" s="437" t="s">
        <v>595</v>
      </c>
      <c r="C248" s="495" t="s">
        <v>596</v>
      </c>
      <c r="D248" s="904" t="s">
        <v>597</v>
      </c>
      <c r="E248" s="904"/>
      <c r="F248" s="904"/>
      <c r="G248" s="589"/>
      <c r="H248" s="552"/>
      <c r="I248" s="552"/>
      <c r="J248" s="552"/>
      <c r="K248" s="552"/>
      <c r="L248" s="440"/>
      <c r="M248" s="441"/>
      <c r="N248" s="441"/>
      <c r="O248" s="496"/>
      <c r="P248" s="413"/>
      <c r="Q248" s="69"/>
      <c r="R248" s="69"/>
      <c r="S248" s="69"/>
      <c r="T248" s="69"/>
      <c r="U248" s="69"/>
      <c r="V248" s="69"/>
      <c r="W248" s="69"/>
      <c r="X248" s="76"/>
      <c r="Y248" s="52"/>
    </row>
    <row r="249" spans="1:25" ht="43.5" customHeight="1" thickTop="1" thickBot="1">
      <c r="A249" s="52"/>
      <c r="B249" s="483" t="s">
        <v>599</v>
      </c>
      <c r="C249" s="483" t="s">
        <v>600</v>
      </c>
      <c r="D249" s="911" t="s">
        <v>601</v>
      </c>
      <c r="E249" s="912"/>
      <c r="F249" s="483" t="s">
        <v>598</v>
      </c>
      <c r="G249" s="443"/>
      <c r="H249" s="444"/>
      <c r="I249" s="444"/>
      <c r="J249" s="444"/>
      <c r="K249" s="444"/>
      <c r="L249" s="443"/>
      <c r="M249" s="444"/>
      <c r="N249" s="444"/>
      <c r="O249" s="497"/>
      <c r="P249" s="414"/>
      <c r="Q249" s="69"/>
      <c r="R249" s="52"/>
      <c r="S249" s="83"/>
      <c r="T249" s="83"/>
      <c r="U249" s="83"/>
      <c r="V249" s="83"/>
      <c r="W249" s="83"/>
      <c r="X249" s="52"/>
      <c r="Y249" s="52"/>
    </row>
    <row r="250" spans="1:25" ht="57.75" customHeight="1" thickTop="1" thickBot="1">
      <c r="A250" s="52"/>
      <c r="B250" s="484" t="s">
        <v>602</v>
      </c>
      <c r="C250" s="447" t="s">
        <v>603</v>
      </c>
      <c r="D250" s="913" t="s">
        <v>604</v>
      </c>
      <c r="E250" s="910"/>
      <c r="F250" s="484" t="s">
        <v>598</v>
      </c>
      <c r="G250" s="448"/>
      <c r="H250" s="449"/>
      <c r="I250" s="449"/>
      <c r="J250" s="449"/>
      <c r="K250" s="449"/>
      <c r="L250" s="448"/>
      <c r="M250" s="449"/>
      <c r="N250" s="449"/>
      <c r="O250" s="498"/>
      <c r="P250" s="414"/>
      <c r="Q250" s="69"/>
      <c r="R250" s="52"/>
      <c r="S250" s="56"/>
      <c r="T250" s="56"/>
      <c r="U250" s="56"/>
      <c r="V250" s="56"/>
      <c r="W250" s="56"/>
      <c r="X250" s="52"/>
      <c r="Y250" s="52"/>
    </row>
    <row r="251" spans="1:25" ht="66" customHeight="1" thickTop="1" thickBot="1">
      <c r="A251" s="52"/>
      <c r="B251" s="451" t="s">
        <v>605</v>
      </c>
      <c r="C251" s="452" t="s">
        <v>606</v>
      </c>
      <c r="D251" s="520" t="s">
        <v>597</v>
      </c>
      <c r="E251" s="477" t="s">
        <v>607</v>
      </c>
      <c r="F251" s="485" t="s">
        <v>598</v>
      </c>
      <c r="G251" s="455">
        <v>13</v>
      </c>
      <c r="H251" s="456">
        <v>10</v>
      </c>
      <c r="I251" s="456">
        <v>11</v>
      </c>
      <c r="J251" s="456">
        <v>10</v>
      </c>
      <c r="K251" s="456">
        <v>10</v>
      </c>
      <c r="L251" s="455">
        <f>SUM(H251:K251)</f>
        <v>41</v>
      </c>
      <c r="M251" s="456" t="s">
        <v>32</v>
      </c>
      <c r="N251" s="456"/>
      <c r="O251" s="457">
        <f t="shared" ref="O251:O265" si="15">+N251/L251</f>
        <v>0</v>
      </c>
      <c r="P251" s="414"/>
      <c r="Q251" s="119"/>
      <c r="R251" s="52"/>
      <c r="S251" s="56"/>
      <c r="T251" s="56"/>
      <c r="U251" s="56"/>
      <c r="V251" s="56"/>
      <c r="W251" s="56"/>
      <c r="X251" s="52"/>
      <c r="Y251" s="52"/>
    </row>
    <row r="252" spans="1:25" ht="42" customHeight="1" thickTop="1" thickBot="1">
      <c r="A252" s="106"/>
      <c r="B252" s="463" t="s">
        <v>33</v>
      </c>
      <c r="C252" s="459" t="s">
        <v>608</v>
      </c>
      <c r="D252" s="918" t="s">
        <v>609</v>
      </c>
      <c r="E252" s="915"/>
      <c r="F252" s="601" t="s">
        <v>598</v>
      </c>
      <c r="G252" s="464">
        <v>1</v>
      </c>
      <c r="H252" s="503">
        <v>1</v>
      </c>
      <c r="I252" s="503">
        <v>1</v>
      </c>
      <c r="J252" s="503">
        <v>1</v>
      </c>
      <c r="K252" s="503">
        <v>1</v>
      </c>
      <c r="L252" s="486">
        <f>SUM(H252:K252)</f>
        <v>4</v>
      </c>
      <c r="M252" s="461" t="s">
        <v>32</v>
      </c>
      <c r="N252" s="503"/>
      <c r="O252" s="478">
        <f t="shared" si="15"/>
        <v>0</v>
      </c>
      <c r="P252" s="414"/>
      <c r="Q252" s="119"/>
      <c r="R252" s="52"/>
      <c r="S252" s="123"/>
      <c r="T252" s="123"/>
      <c r="U252" s="123"/>
      <c r="V252" s="123"/>
      <c r="W252" s="124"/>
      <c r="X252" s="52"/>
      <c r="Y252" s="52"/>
    </row>
    <row r="253" spans="1:25" ht="40.5" customHeight="1" thickTop="1" thickBot="1">
      <c r="A253" s="106"/>
      <c r="B253" s="463" t="s">
        <v>36</v>
      </c>
      <c r="C253" s="459" t="s">
        <v>610</v>
      </c>
      <c r="D253" s="918" t="s">
        <v>926</v>
      </c>
      <c r="E253" s="915"/>
      <c r="F253" s="601" t="s">
        <v>598</v>
      </c>
      <c r="G253" s="464">
        <v>12</v>
      </c>
      <c r="H253" s="503">
        <v>8</v>
      </c>
      <c r="I253" s="503">
        <v>8</v>
      </c>
      <c r="J253" s="503">
        <v>8</v>
      </c>
      <c r="K253" s="503">
        <v>8</v>
      </c>
      <c r="L253" s="486">
        <f>SUM(H253:K253)</f>
        <v>32</v>
      </c>
      <c r="M253" s="461" t="s">
        <v>32</v>
      </c>
      <c r="N253" s="503"/>
      <c r="O253" s="478">
        <f t="shared" si="15"/>
        <v>0</v>
      </c>
      <c r="P253" s="414"/>
      <c r="Q253" s="119"/>
      <c r="R253" s="52"/>
      <c r="S253" s="123"/>
      <c r="T253" s="123"/>
      <c r="U253" s="123"/>
      <c r="V253" s="123"/>
      <c r="W253" s="124"/>
      <c r="X253" s="52"/>
      <c r="Y253" s="52"/>
    </row>
    <row r="254" spans="1:25" ht="34.5" customHeight="1" thickTop="1" thickBot="1">
      <c r="A254" s="106"/>
      <c r="B254" s="463" t="s">
        <v>50</v>
      </c>
      <c r="C254" s="459" t="s">
        <v>611</v>
      </c>
      <c r="D254" s="918" t="s">
        <v>612</v>
      </c>
      <c r="E254" s="915"/>
      <c r="F254" s="601" t="s">
        <v>598</v>
      </c>
      <c r="G254" s="464">
        <v>1</v>
      </c>
      <c r="H254" s="503">
        <v>1</v>
      </c>
      <c r="I254" s="503">
        <v>1</v>
      </c>
      <c r="J254" s="503">
        <v>1</v>
      </c>
      <c r="K254" s="503">
        <v>1</v>
      </c>
      <c r="L254" s="486">
        <f>SUM(H254:K254)</f>
        <v>4</v>
      </c>
      <c r="M254" s="461" t="s">
        <v>32</v>
      </c>
      <c r="N254" s="503"/>
      <c r="O254" s="478">
        <f t="shared" si="15"/>
        <v>0</v>
      </c>
      <c r="P254" s="422"/>
      <c r="Q254" s="124"/>
      <c r="R254" s="52"/>
      <c r="S254" s="123"/>
      <c r="T254" s="123"/>
      <c r="U254" s="123"/>
      <c r="V254" s="123"/>
      <c r="W254" s="124"/>
      <c r="X254" s="52"/>
      <c r="Y254" s="52"/>
    </row>
    <row r="255" spans="1:25" ht="29.25" customHeight="1" thickTop="1" thickBot="1">
      <c r="A255" s="106"/>
      <c r="B255" s="463" t="s">
        <v>53</v>
      </c>
      <c r="C255" s="459" t="s">
        <v>613</v>
      </c>
      <c r="D255" s="918" t="s">
        <v>614</v>
      </c>
      <c r="E255" s="915"/>
      <c r="F255" s="601" t="s">
        <v>598</v>
      </c>
      <c r="G255" s="464">
        <v>1</v>
      </c>
      <c r="H255" s="503">
        <v>0</v>
      </c>
      <c r="I255" s="503">
        <v>1</v>
      </c>
      <c r="J255" s="503">
        <v>0</v>
      </c>
      <c r="K255" s="503">
        <v>0</v>
      </c>
      <c r="L255" s="486">
        <f>SUM(H255:K255)</f>
        <v>1</v>
      </c>
      <c r="M255" s="461" t="s">
        <v>32</v>
      </c>
      <c r="N255" s="503"/>
      <c r="O255" s="478">
        <f t="shared" si="15"/>
        <v>0</v>
      </c>
      <c r="P255" s="414"/>
      <c r="Q255" s="119"/>
      <c r="R255" s="52"/>
      <c r="S255" s="123"/>
      <c r="T255" s="123"/>
      <c r="U255" s="123"/>
      <c r="V255" s="123"/>
      <c r="W255" s="124"/>
      <c r="X255" s="52"/>
      <c r="Y255" s="52"/>
    </row>
    <row r="256" spans="1:25" ht="33.75" customHeight="1" thickTop="1" thickBot="1">
      <c r="A256" s="215"/>
      <c r="B256" s="458" t="s">
        <v>56</v>
      </c>
      <c r="C256" s="459" t="s">
        <v>615</v>
      </c>
      <c r="D256" s="918" t="s">
        <v>616</v>
      </c>
      <c r="E256" s="915"/>
      <c r="F256" s="601" t="s">
        <v>598</v>
      </c>
      <c r="G256" s="469">
        <v>69</v>
      </c>
      <c r="H256" s="558">
        <v>69</v>
      </c>
      <c r="I256" s="558">
        <v>69</v>
      </c>
      <c r="J256" s="558">
        <v>69</v>
      </c>
      <c r="K256" s="558">
        <v>69</v>
      </c>
      <c r="L256" s="469">
        <v>69</v>
      </c>
      <c r="M256" s="461" t="s">
        <v>32</v>
      </c>
      <c r="N256" s="558"/>
      <c r="O256" s="478">
        <f t="shared" si="15"/>
        <v>0</v>
      </c>
      <c r="P256" s="422"/>
      <c r="Q256" s="124"/>
      <c r="R256" s="52"/>
      <c r="S256" s="123"/>
      <c r="T256" s="123"/>
      <c r="U256" s="123"/>
      <c r="V256" s="123"/>
      <c r="W256" s="124"/>
      <c r="X256" s="52"/>
      <c r="Y256" s="52"/>
    </row>
    <row r="257" spans="1:25" ht="66" customHeight="1" thickTop="1" thickBot="1">
      <c r="A257" s="52"/>
      <c r="B257" s="492" t="s">
        <v>617</v>
      </c>
      <c r="C257" s="452" t="s">
        <v>618</v>
      </c>
      <c r="D257" s="520" t="s">
        <v>619</v>
      </c>
      <c r="E257" s="513" t="s">
        <v>620</v>
      </c>
      <c r="F257" s="485" t="s">
        <v>598</v>
      </c>
      <c r="G257" s="455">
        <v>34</v>
      </c>
      <c r="H257" s="456">
        <v>16</v>
      </c>
      <c r="I257" s="456">
        <v>16</v>
      </c>
      <c r="J257" s="456">
        <v>17</v>
      </c>
      <c r="K257" s="456">
        <v>16</v>
      </c>
      <c r="L257" s="455">
        <f>SUM(H257:K257)</f>
        <v>65</v>
      </c>
      <c r="M257" s="456" t="s">
        <v>32</v>
      </c>
      <c r="N257" s="456"/>
      <c r="O257" s="457">
        <f t="shared" si="15"/>
        <v>0</v>
      </c>
      <c r="P257" s="414"/>
      <c r="Q257" s="119"/>
      <c r="R257" s="52"/>
      <c r="S257" s="56"/>
      <c r="T257" s="56"/>
      <c r="U257" s="56"/>
      <c r="V257" s="56"/>
      <c r="W257" s="56"/>
      <c r="X257" s="52"/>
      <c r="Y257" s="52"/>
    </row>
    <row r="258" spans="1:25" ht="57" customHeight="1" thickTop="1" thickBot="1">
      <c r="A258" s="106"/>
      <c r="B258" s="487" t="s">
        <v>33</v>
      </c>
      <c r="C258" s="491" t="s">
        <v>621</v>
      </c>
      <c r="D258" s="914" t="s">
        <v>622</v>
      </c>
      <c r="E258" s="915"/>
      <c r="F258" s="601" t="s">
        <v>598</v>
      </c>
      <c r="G258" s="464">
        <v>34</v>
      </c>
      <c r="H258" s="503">
        <v>12</v>
      </c>
      <c r="I258" s="503">
        <v>12</v>
      </c>
      <c r="J258" s="503">
        <v>12</v>
      </c>
      <c r="K258" s="503">
        <v>12</v>
      </c>
      <c r="L258" s="486">
        <f>SUM(H258:K258)</f>
        <v>48</v>
      </c>
      <c r="M258" s="461" t="s">
        <v>32</v>
      </c>
      <c r="N258" s="503"/>
      <c r="O258" s="478">
        <f t="shared" si="15"/>
        <v>0</v>
      </c>
      <c r="P258" s="414"/>
      <c r="Q258" s="124"/>
      <c r="R258" s="52"/>
      <c r="S258" s="124"/>
      <c r="T258" s="123"/>
      <c r="U258" s="123"/>
      <c r="V258" s="123"/>
      <c r="W258" s="144"/>
      <c r="X258" s="52"/>
      <c r="Y258" s="52"/>
    </row>
    <row r="259" spans="1:25" ht="45.75" customHeight="1" thickTop="1" thickBot="1">
      <c r="A259" s="106"/>
      <c r="B259" s="487" t="s">
        <v>36</v>
      </c>
      <c r="C259" s="491" t="s">
        <v>623</v>
      </c>
      <c r="D259" s="914" t="s">
        <v>624</v>
      </c>
      <c r="E259" s="915"/>
      <c r="F259" s="601" t="s">
        <v>598</v>
      </c>
      <c r="G259" s="464">
        <v>4</v>
      </c>
      <c r="H259" s="503">
        <v>4</v>
      </c>
      <c r="I259" s="503">
        <v>4</v>
      </c>
      <c r="J259" s="503">
        <v>4</v>
      </c>
      <c r="K259" s="503">
        <v>4</v>
      </c>
      <c r="L259" s="486">
        <v>4</v>
      </c>
      <c r="M259" s="461" t="s">
        <v>32</v>
      </c>
      <c r="N259" s="503"/>
      <c r="O259" s="478">
        <f t="shared" si="15"/>
        <v>0</v>
      </c>
      <c r="P259" s="414"/>
      <c r="Q259" s="124"/>
      <c r="R259" s="52"/>
      <c r="S259" s="124"/>
      <c r="T259" s="123"/>
      <c r="U259" s="123"/>
      <c r="V259" s="123"/>
      <c r="W259" s="144"/>
      <c r="X259" s="52"/>
      <c r="Y259" s="52"/>
    </row>
    <row r="260" spans="1:25" ht="46.5" customHeight="1" thickTop="1" thickBot="1">
      <c r="A260" s="106"/>
      <c r="B260" s="487" t="s">
        <v>50</v>
      </c>
      <c r="C260" s="491" t="s">
        <v>625</v>
      </c>
      <c r="D260" s="914" t="s">
        <v>626</v>
      </c>
      <c r="E260" s="915"/>
      <c r="F260" s="601" t="s">
        <v>598</v>
      </c>
      <c r="G260" s="464">
        <v>1</v>
      </c>
      <c r="H260" s="503">
        <v>0</v>
      </c>
      <c r="I260" s="503">
        <v>0</v>
      </c>
      <c r="J260" s="503">
        <v>1</v>
      </c>
      <c r="K260" s="503">
        <v>0</v>
      </c>
      <c r="L260" s="464">
        <v>1</v>
      </c>
      <c r="M260" s="461" t="s">
        <v>32</v>
      </c>
      <c r="N260" s="503"/>
      <c r="O260" s="478">
        <f t="shared" si="15"/>
        <v>0</v>
      </c>
      <c r="P260" s="414"/>
      <c r="Q260" s="124"/>
      <c r="R260" s="52"/>
      <c r="S260" s="124"/>
      <c r="T260" s="123"/>
      <c r="U260" s="123"/>
      <c r="V260" s="123"/>
      <c r="W260" s="144"/>
      <c r="X260" s="52"/>
      <c r="Y260" s="52"/>
    </row>
    <row r="261" spans="1:25" ht="66" customHeight="1" thickTop="1" thickBot="1">
      <c r="A261" s="215"/>
      <c r="B261" s="492" t="s">
        <v>627</v>
      </c>
      <c r="C261" s="452" t="s">
        <v>628</v>
      </c>
      <c r="D261" s="520" t="s">
        <v>629</v>
      </c>
      <c r="E261" s="521" t="s">
        <v>630</v>
      </c>
      <c r="F261" s="485" t="s">
        <v>598</v>
      </c>
      <c r="G261" s="455">
        <v>1</v>
      </c>
      <c r="H261" s="456">
        <v>15</v>
      </c>
      <c r="I261" s="456">
        <v>16</v>
      </c>
      <c r="J261" s="456">
        <v>15</v>
      </c>
      <c r="K261" s="456">
        <v>13</v>
      </c>
      <c r="L261" s="455">
        <f>SUM(H261:K261)</f>
        <v>59</v>
      </c>
      <c r="M261" s="456" t="s">
        <v>32</v>
      </c>
      <c r="N261" s="456"/>
      <c r="O261" s="457">
        <f t="shared" si="15"/>
        <v>0</v>
      </c>
      <c r="P261" s="414"/>
      <c r="Q261" s="119"/>
      <c r="R261" s="52"/>
      <c r="S261" s="56"/>
      <c r="T261" s="56"/>
      <c r="U261" s="56"/>
      <c r="V261" s="56"/>
      <c r="W261" s="56"/>
      <c r="X261" s="52"/>
      <c r="Y261" s="52"/>
    </row>
    <row r="262" spans="1:25" ht="42.75" customHeight="1" thickTop="1" thickBot="1">
      <c r="A262" s="106"/>
      <c r="B262" s="487" t="s">
        <v>33</v>
      </c>
      <c r="C262" s="491" t="s">
        <v>631</v>
      </c>
      <c r="D262" s="916" t="s">
        <v>632</v>
      </c>
      <c r="E262" s="915"/>
      <c r="F262" s="601" t="s">
        <v>598</v>
      </c>
      <c r="G262" s="464">
        <v>0</v>
      </c>
      <c r="H262" s="503">
        <v>12</v>
      </c>
      <c r="I262" s="503">
        <v>12</v>
      </c>
      <c r="J262" s="503">
        <v>12</v>
      </c>
      <c r="K262" s="503">
        <v>12</v>
      </c>
      <c r="L262" s="486">
        <f>SUM(H262:K262)</f>
        <v>48</v>
      </c>
      <c r="M262" s="461" t="s">
        <v>32</v>
      </c>
      <c r="N262" s="503"/>
      <c r="O262" s="478">
        <f t="shared" si="15"/>
        <v>0</v>
      </c>
      <c r="P262" s="414"/>
      <c r="Q262" s="124"/>
      <c r="R262" s="52"/>
      <c r="S262" s="124"/>
      <c r="T262" s="123"/>
      <c r="U262" s="123"/>
      <c r="V262" s="123"/>
      <c r="W262" s="144"/>
      <c r="X262" s="52"/>
      <c r="Y262" s="52"/>
    </row>
    <row r="263" spans="1:25" ht="39.75" customHeight="1" thickTop="1" thickBot="1">
      <c r="A263" s="106"/>
      <c r="B263" s="487" t="s">
        <v>36</v>
      </c>
      <c r="C263" s="491" t="s">
        <v>633</v>
      </c>
      <c r="D263" s="916" t="s">
        <v>634</v>
      </c>
      <c r="E263" s="915"/>
      <c r="F263" s="601" t="s">
        <v>598</v>
      </c>
      <c r="G263" s="464">
        <v>1</v>
      </c>
      <c r="H263" s="503">
        <v>0</v>
      </c>
      <c r="I263" s="503">
        <v>1</v>
      </c>
      <c r="J263" s="503">
        <v>0</v>
      </c>
      <c r="K263" s="503">
        <v>0</v>
      </c>
      <c r="L263" s="464">
        <v>1</v>
      </c>
      <c r="M263" s="461" t="s">
        <v>32</v>
      </c>
      <c r="N263" s="503"/>
      <c r="O263" s="478">
        <f t="shared" si="15"/>
        <v>0</v>
      </c>
      <c r="P263" s="414"/>
      <c r="Q263" s="124"/>
      <c r="R263" s="52"/>
      <c r="S263" s="124"/>
      <c r="T263" s="123"/>
      <c r="U263" s="123"/>
      <c r="V263" s="123"/>
      <c r="W263" s="144"/>
      <c r="X263" s="52"/>
      <c r="Y263" s="52"/>
    </row>
    <row r="264" spans="1:25" ht="37.5" customHeight="1" thickTop="1" thickBot="1">
      <c r="A264" s="106"/>
      <c r="B264" s="487" t="s">
        <v>50</v>
      </c>
      <c r="C264" s="491" t="s">
        <v>635</v>
      </c>
      <c r="D264" s="916" t="s">
        <v>636</v>
      </c>
      <c r="E264" s="915"/>
      <c r="F264" s="601" t="s">
        <v>598</v>
      </c>
      <c r="G264" s="464">
        <v>1</v>
      </c>
      <c r="H264" s="503">
        <v>1</v>
      </c>
      <c r="I264" s="503">
        <v>1</v>
      </c>
      <c r="J264" s="503">
        <v>1</v>
      </c>
      <c r="K264" s="503">
        <v>1</v>
      </c>
      <c r="L264" s="464">
        <f>SUM(H264:K264)</f>
        <v>4</v>
      </c>
      <c r="M264" s="461" t="s">
        <v>32</v>
      </c>
      <c r="N264" s="503"/>
      <c r="O264" s="478">
        <f t="shared" si="15"/>
        <v>0</v>
      </c>
      <c r="P264" s="414"/>
      <c r="Q264" s="124"/>
      <c r="R264" s="52"/>
      <c r="S264" s="124"/>
      <c r="T264" s="123"/>
      <c r="U264" s="123"/>
      <c r="V264" s="123"/>
      <c r="W264" s="144"/>
      <c r="X264" s="52"/>
      <c r="Y264" s="52"/>
    </row>
    <row r="265" spans="1:25" ht="41.25" customHeight="1" thickTop="1" thickBot="1">
      <c r="A265" s="215"/>
      <c r="B265" s="494" t="s">
        <v>53</v>
      </c>
      <c r="C265" s="491" t="s">
        <v>637</v>
      </c>
      <c r="D265" s="917" t="s">
        <v>638</v>
      </c>
      <c r="E265" s="915"/>
      <c r="F265" s="601" t="s">
        <v>598</v>
      </c>
      <c r="G265" s="469">
        <v>1</v>
      </c>
      <c r="H265" s="558">
        <v>2</v>
      </c>
      <c r="I265" s="558">
        <v>2</v>
      </c>
      <c r="J265" s="558">
        <v>2</v>
      </c>
      <c r="K265" s="558">
        <v>0</v>
      </c>
      <c r="L265" s="469">
        <f>SUM(H265:K265)</f>
        <v>6</v>
      </c>
      <c r="M265" s="461" t="s">
        <v>32</v>
      </c>
      <c r="N265" s="558"/>
      <c r="O265" s="478">
        <f t="shared" si="15"/>
        <v>0</v>
      </c>
      <c r="P265" s="422"/>
      <c r="Q265" s="124"/>
      <c r="R265" s="52"/>
      <c r="S265" s="123"/>
      <c r="T265" s="123"/>
      <c r="U265" s="123"/>
      <c r="V265" s="123"/>
      <c r="W265" s="124"/>
      <c r="X265" s="52"/>
      <c r="Y265" s="52"/>
    </row>
    <row r="266" spans="1:25" ht="72.75" customHeight="1" thickTop="1" thickBot="1">
      <c r="A266" s="244"/>
      <c r="B266" s="437" t="s">
        <v>639</v>
      </c>
      <c r="C266" s="495" t="s">
        <v>640</v>
      </c>
      <c r="D266" s="904" t="s">
        <v>641</v>
      </c>
      <c r="E266" s="904"/>
      <c r="F266" s="904"/>
      <c r="G266" s="589"/>
      <c r="H266" s="552"/>
      <c r="I266" s="552"/>
      <c r="J266" s="552"/>
      <c r="K266" s="552"/>
      <c r="L266" s="440"/>
      <c r="M266" s="441"/>
      <c r="N266" s="441"/>
      <c r="O266" s="496"/>
      <c r="P266" s="413"/>
      <c r="Q266" s="69"/>
      <c r="R266" s="69"/>
      <c r="S266" s="69"/>
      <c r="T266" s="69"/>
      <c r="U266" s="69"/>
      <c r="V266" s="69"/>
      <c r="W266" s="69"/>
      <c r="X266" s="76"/>
      <c r="Y266" s="52"/>
    </row>
    <row r="267" spans="1:25" ht="60" customHeight="1" thickTop="1" thickBot="1">
      <c r="A267" s="52"/>
      <c r="B267" s="483" t="s">
        <v>643</v>
      </c>
      <c r="C267" s="483" t="s">
        <v>644</v>
      </c>
      <c r="D267" s="911" t="s">
        <v>645</v>
      </c>
      <c r="E267" s="912"/>
      <c r="F267" s="483" t="s">
        <v>642</v>
      </c>
      <c r="G267" s="443"/>
      <c r="H267" s="444"/>
      <c r="I267" s="444"/>
      <c r="J267" s="444"/>
      <c r="K267" s="444"/>
      <c r="L267" s="443"/>
      <c r="M267" s="444"/>
      <c r="N267" s="444"/>
      <c r="O267" s="497"/>
      <c r="P267" s="414"/>
      <c r="Q267" s="69"/>
      <c r="R267" s="52"/>
      <c r="S267" s="83"/>
      <c r="T267" s="83"/>
      <c r="U267" s="83"/>
      <c r="V267" s="83"/>
      <c r="W267" s="83"/>
      <c r="X267" s="52"/>
      <c r="Y267" s="52"/>
    </row>
    <row r="268" spans="1:25" ht="66.75" customHeight="1" thickTop="1" thickBot="1">
      <c r="A268" s="52"/>
      <c r="B268" s="484" t="s">
        <v>646</v>
      </c>
      <c r="C268" s="447" t="s">
        <v>647</v>
      </c>
      <c r="D268" s="913" t="s">
        <v>648</v>
      </c>
      <c r="E268" s="910"/>
      <c r="F268" s="484" t="s">
        <v>493</v>
      </c>
      <c r="G268" s="448"/>
      <c r="H268" s="449"/>
      <c r="I268" s="449"/>
      <c r="J268" s="449"/>
      <c r="K268" s="449"/>
      <c r="L268" s="448"/>
      <c r="M268" s="449"/>
      <c r="N268" s="449"/>
      <c r="O268" s="498"/>
      <c r="P268" s="414"/>
      <c r="Q268" s="69"/>
      <c r="R268" s="52"/>
      <c r="S268" s="56"/>
      <c r="T268" s="56"/>
      <c r="U268" s="56"/>
      <c r="V268" s="56"/>
      <c r="W268" s="56"/>
      <c r="X268" s="52"/>
      <c r="Y268" s="52"/>
    </row>
    <row r="269" spans="1:25" ht="62.25" customHeight="1" thickTop="1" thickBot="1">
      <c r="A269" s="52"/>
      <c r="B269" s="908" t="s">
        <v>649</v>
      </c>
      <c r="C269" s="452" t="s">
        <v>650</v>
      </c>
      <c r="D269" s="903" t="s">
        <v>651</v>
      </c>
      <c r="E269" s="523" t="s">
        <v>916</v>
      </c>
      <c r="F269" s="603" t="s">
        <v>493</v>
      </c>
      <c r="G269" s="529">
        <v>0</v>
      </c>
      <c r="H269" s="566">
        <v>0.05</v>
      </c>
      <c r="I269" s="582">
        <v>0.6</v>
      </c>
      <c r="J269" s="582">
        <v>0.8</v>
      </c>
      <c r="K269" s="582"/>
      <c r="L269" s="530">
        <f>K269</f>
        <v>0</v>
      </c>
      <c r="M269" s="539" t="s">
        <v>45</v>
      </c>
      <c r="N269" s="539"/>
      <c r="O269" s="527" t="e">
        <f t="shared" ref="O269:O311" si="16">+N269/L269</f>
        <v>#DIV/0!</v>
      </c>
      <c r="P269" s="417" t="s">
        <v>905</v>
      </c>
      <c r="Q269" s="119"/>
      <c r="R269" s="52"/>
      <c r="S269" s="56"/>
      <c r="T269" s="56"/>
      <c r="U269" s="56"/>
      <c r="V269" s="56"/>
      <c r="W269" s="56"/>
      <c r="X269" s="52"/>
      <c r="Y269" s="52"/>
    </row>
    <row r="270" spans="1:25" ht="39.75" customHeight="1" thickTop="1" thickBot="1">
      <c r="A270" s="52"/>
      <c r="B270" s="908"/>
      <c r="C270" s="452" t="s">
        <v>652</v>
      </c>
      <c r="D270" s="903"/>
      <c r="E270" s="522" t="s">
        <v>653</v>
      </c>
      <c r="F270" s="603" t="s">
        <v>493</v>
      </c>
      <c r="G270" s="540">
        <v>8.0882352941176475E-2</v>
      </c>
      <c r="H270" s="583">
        <v>0.11764705882352941</v>
      </c>
      <c r="I270" s="583">
        <v>0.125</v>
      </c>
      <c r="J270" s="583">
        <v>0.13970588235294118</v>
      </c>
      <c r="K270" s="583">
        <v>0.15441176470588236</v>
      </c>
      <c r="L270" s="541">
        <f>+K270</f>
        <v>0.15441176470588236</v>
      </c>
      <c r="M270" s="539" t="s">
        <v>45</v>
      </c>
      <c r="N270" s="539"/>
      <c r="O270" s="527">
        <f t="shared" si="16"/>
        <v>0</v>
      </c>
      <c r="P270" s="414"/>
      <c r="Q270" s="119"/>
      <c r="R270" s="52"/>
      <c r="S270" s="56"/>
      <c r="T270" s="56"/>
      <c r="U270" s="56"/>
      <c r="V270" s="56"/>
      <c r="W270" s="56"/>
      <c r="X270" s="52"/>
      <c r="Y270" s="52"/>
    </row>
    <row r="271" spans="1:25" ht="77.25" customHeight="1" thickTop="1" thickBot="1">
      <c r="A271" s="52"/>
      <c r="B271" s="908"/>
      <c r="C271" s="452" t="s">
        <v>654</v>
      </c>
      <c r="D271" s="903"/>
      <c r="E271" s="523" t="s">
        <v>915</v>
      </c>
      <c r="F271" s="603" t="s">
        <v>493</v>
      </c>
      <c r="G271" s="540">
        <v>0</v>
      </c>
      <c r="H271" s="583">
        <v>0.02</v>
      </c>
      <c r="I271" s="583">
        <v>1</v>
      </c>
      <c r="J271" s="583">
        <v>1</v>
      </c>
      <c r="K271" s="583">
        <v>1</v>
      </c>
      <c r="L271" s="530">
        <f>+K271</f>
        <v>1</v>
      </c>
      <c r="M271" s="539" t="s">
        <v>45</v>
      </c>
      <c r="N271" s="539"/>
      <c r="O271" s="527">
        <f t="shared" si="16"/>
        <v>0</v>
      </c>
      <c r="P271" s="417" t="s">
        <v>904</v>
      </c>
      <c r="Q271" s="119"/>
      <c r="R271" s="52"/>
      <c r="S271" s="56"/>
      <c r="T271" s="56"/>
      <c r="U271" s="56"/>
      <c r="V271" s="56"/>
      <c r="W271" s="56"/>
      <c r="X271" s="52"/>
      <c r="Y271" s="52"/>
    </row>
    <row r="272" spans="1:25" ht="41.25" customHeight="1" thickTop="1" thickBot="1">
      <c r="A272" s="52"/>
      <c r="B272" s="458" t="s">
        <v>33</v>
      </c>
      <c r="C272" s="470" t="s">
        <v>922</v>
      </c>
      <c r="D272" s="906" t="s">
        <v>923</v>
      </c>
      <c r="E272" s="907"/>
      <c r="F272" s="601" t="s">
        <v>493</v>
      </c>
      <c r="G272" s="460">
        <v>0</v>
      </c>
      <c r="H272" s="573">
        <v>0</v>
      </c>
      <c r="I272" s="573">
        <v>1</v>
      </c>
      <c r="J272" s="573">
        <v>0</v>
      </c>
      <c r="K272" s="573">
        <v>0</v>
      </c>
      <c r="L272" s="500">
        <f>+I272</f>
        <v>1</v>
      </c>
      <c r="M272" s="461" t="s">
        <v>32</v>
      </c>
      <c r="N272" s="474"/>
      <c r="O272" s="462">
        <f t="shared" si="16"/>
        <v>0</v>
      </c>
      <c r="P272" s="415"/>
      <c r="Q272" s="119"/>
      <c r="R272" s="52"/>
      <c r="S272" s="56"/>
      <c r="T272" s="56"/>
      <c r="U272" s="56"/>
      <c r="V272" s="56"/>
      <c r="W272" s="56"/>
      <c r="X272" s="52"/>
      <c r="Y272" s="52"/>
    </row>
    <row r="273" spans="1:25" s="231" customFormat="1" ht="34.5" customHeight="1" thickTop="1" thickBot="1">
      <c r="A273" s="215"/>
      <c r="B273" s="458" t="s">
        <v>36</v>
      </c>
      <c r="C273" s="470" t="s">
        <v>655</v>
      </c>
      <c r="D273" s="906" t="s">
        <v>656</v>
      </c>
      <c r="E273" s="907"/>
      <c r="F273" s="601" t="s">
        <v>493</v>
      </c>
      <c r="G273" s="460">
        <v>0</v>
      </c>
      <c r="H273" s="573">
        <v>0</v>
      </c>
      <c r="I273" s="573">
        <v>1</v>
      </c>
      <c r="J273" s="573">
        <v>2</v>
      </c>
      <c r="K273" s="573">
        <v>2</v>
      </c>
      <c r="L273" s="460">
        <v>5</v>
      </c>
      <c r="M273" s="461" t="s">
        <v>32</v>
      </c>
      <c r="N273" s="474"/>
      <c r="O273" s="462">
        <f t="shared" si="16"/>
        <v>0</v>
      </c>
      <c r="P273" s="415"/>
      <c r="Q273" s="226"/>
      <c r="R273" s="215"/>
      <c r="S273" s="228"/>
      <c r="T273" s="228"/>
      <c r="U273" s="228"/>
      <c r="V273" s="228"/>
      <c r="W273" s="229"/>
      <c r="X273" s="215"/>
      <c r="Y273" s="230"/>
    </row>
    <row r="274" spans="1:25" ht="38.25" customHeight="1" thickTop="1" thickBot="1">
      <c r="A274" s="215"/>
      <c r="B274" s="458" t="s">
        <v>50</v>
      </c>
      <c r="C274" s="470" t="s">
        <v>657</v>
      </c>
      <c r="D274" s="906" t="s">
        <v>658</v>
      </c>
      <c r="E274" s="907"/>
      <c r="F274" s="601" t="s">
        <v>493</v>
      </c>
      <c r="G274" s="460">
        <v>0</v>
      </c>
      <c r="H274" s="556">
        <v>1</v>
      </c>
      <c r="I274" s="556">
        <v>0</v>
      </c>
      <c r="J274" s="556">
        <v>0</v>
      </c>
      <c r="K274" s="556">
        <v>0</v>
      </c>
      <c r="L274" s="482">
        <f>H274</f>
        <v>1</v>
      </c>
      <c r="M274" s="461" t="s">
        <v>45</v>
      </c>
      <c r="N274" s="474"/>
      <c r="O274" s="462">
        <f t="shared" si="16"/>
        <v>0</v>
      </c>
      <c r="P274" s="414"/>
      <c r="Q274" s="124"/>
      <c r="R274" s="52"/>
      <c r="S274" s="124"/>
      <c r="T274" s="123"/>
      <c r="U274" s="123"/>
      <c r="V274" s="123"/>
      <c r="W274" s="144"/>
      <c r="X274" s="52"/>
      <c r="Y274" s="52"/>
    </row>
    <row r="275" spans="1:25" ht="40.5" customHeight="1" thickTop="1" thickBot="1">
      <c r="A275" s="215"/>
      <c r="B275" s="458" t="s">
        <v>53</v>
      </c>
      <c r="C275" s="470" t="s">
        <v>660</v>
      </c>
      <c r="D275" s="906" t="s">
        <v>661</v>
      </c>
      <c r="E275" s="907"/>
      <c r="F275" s="601" t="s">
        <v>493</v>
      </c>
      <c r="G275" s="460">
        <v>0</v>
      </c>
      <c r="H275" s="474">
        <v>1</v>
      </c>
      <c r="I275" s="474">
        <v>2</v>
      </c>
      <c r="J275" s="474">
        <v>0</v>
      </c>
      <c r="K275" s="474">
        <v>0</v>
      </c>
      <c r="L275" s="460">
        <f>SUM(H275:K275)</f>
        <v>3</v>
      </c>
      <c r="M275" s="461" t="s">
        <v>32</v>
      </c>
      <c r="N275" s="474"/>
      <c r="O275" s="462">
        <f t="shared" si="16"/>
        <v>0</v>
      </c>
      <c r="P275" s="414"/>
      <c r="Q275" s="124"/>
      <c r="R275" s="52"/>
      <c r="S275" s="124"/>
      <c r="T275" s="123"/>
      <c r="U275" s="123"/>
      <c r="V275" s="123"/>
      <c r="W275" s="144"/>
      <c r="X275" s="52"/>
      <c r="Y275" s="52"/>
    </row>
    <row r="276" spans="1:25" s="231" customFormat="1" ht="55.5" customHeight="1" thickTop="1" thickBot="1">
      <c r="A276" s="215"/>
      <c r="B276" s="458" t="s">
        <v>56</v>
      </c>
      <c r="C276" s="470" t="s">
        <v>662</v>
      </c>
      <c r="D276" s="906" t="s">
        <v>663</v>
      </c>
      <c r="E276" s="907"/>
      <c r="F276" s="601" t="s">
        <v>493</v>
      </c>
      <c r="G276" s="460">
        <v>0</v>
      </c>
      <c r="H276" s="600">
        <v>0.25</v>
      </c>
      <c r="I276" s="584">
        <v>136</v>
      </c>
      <c r="J276" s="586">
        <v>60</v>
      </c>
      <c r="K276" s="586">
        <v>60</v>
      </c>
      <c r="L276" s="460">
        <f>SUM(H276:K276)</f>
        <v>256.25</v>
      </c>
      <c r="M276" s="461" t="s">
        <v>32</v>
      </c>
      <c r="N276" s="474"/>
      <c r="O276" s="462">
        <f t="shared" si="16"/>
        <v>0</v>
      </c>
      <c r="P276" s="415"/>
      <c r="Q276" s="226"/>
      <c r="R276" s="215"/>
      <c r="S276" s="228"/>
      <c r="T276" s="228"/>
      <c r="U276" s="228"/>
      <c r="V276" s="228"/>
      <c r="W276" s="229"/>
      <c r="X276" s="215"/>
      <c r="Y276" s="230"/>
    </row>
    <row r="277" spans="1:25" s="231" customFormat="1" ht="34.5" customHeight="1" thickTop="1" thickBot="1">
      <c r="A277" s="215"/>
      <c r="B277" s="458" t="s">
        <v>59</v>
      </c>
      <c r="C277" s="470" t="s">
        <v>664</v>
      </c>
      <c r="D277" s="906" t="s">
        <v>665</v>
      </c>
      <c r="E277" s="907"/>
      <c r="F277" s="601" t="s">
        <v>493</v>
      </c>
      <c r="G277" s="460">
        <v>11</v>
      </c>
      <c r="H277" s="474">
        <v>5</v>
      </c>
      <c r="I277" s="474">
        <v>6</v>
      </c>
      <c r="J277" s="474">
        <v>8</v>
      </c>
      <c r="K277" s="474">
        <v>10</v>
      </c>
      <c r="L277" s="460">
        <f>+K277+G277</f>
        <v>21</v>
      </c>
      <c r="M277" s="461" t="s">
        <v>32</v>
      </c>
      <c r="N277" s="474"/>
      <c r="O277" s="462">
        <f t="shared" si="16"/>
        <v>0</v>
      </c>
      <c r="P277" s="415"/>
      <c r="Q277" s="226"/>
      <c r="R277" s="215"/>
      <c r="S277" s="228"/>
      <c r="T277" s="228"/>
      <c r="U277" s="228"/>
      <c r="V277" s="228"/>
      <c r="W277" s="229"/>
      <c r="X277" s="215"/>
      <c r="Y277" s="230"/>
    </row>
    <row r="278" spans="1:25" ht="35.25" customHeight="1" thickTop="1" thickBot="1">
      <c r="A278" s="215"/>
      <c r="B278" s="458" t="s">
        <v>62</v>
      </c>
      <c r="C278" s="470" t="s">
        <v>666</v>
      </c>
      <c r="D278" s="906" t="s">
        <v>667</v>
      </c>
      <c r="E278" s="907"/>
      <c r="F278" s="601" t="s">
        <v>493</v>
      </c>
      <c r="G278" s="460">
        <v>0</v>
      </c>
      <c r="H278" s="556">
        <v>1</v>
      </c>
      <c r="I278" s="556">
        <v>0</v>
      </c>
      <c r="J278" s="556">
        <v>0</v>
      </c>
      <c r="K278" s="556">
        <v>0</v>
      </c>
      <c r="L278" s="482">
        <f>H278</f>
        <v>1</v>
      </c>
      <c r="M278" s="461" t="s">
        <v>45</v>
      </c>
      <c r="N278" s="474"/>
      <c r="O278" s="462">
        <f t="shared" si="16"/>
        <v>0</v>
      </c>
      <c r="P278" s="414"/>
      <c r="Q278" s="124"/>
      <c r="R278" s="52"/>
      <c r="S278" s="124"/>
      <c r="T278" s="123"/>
      <c r="U278" s="123"/>
      <c r="V278" s="123"/>
      <c r="W278" s="144"/>
      <c r="X278" s="52"/>
      <c r="Y278" s="52"/>
    </row>
    <row r="279" spans="1:25" ht="31.5" customHeight="1" thickTop="1" thickBot="1">
      <c r="A279" s="215"/>
      <c r="B279" s="458" t="s">
        <v>65</v>
      </c>
      <c r="C279" s="470" t="s">
        <v>668</v>
      </c>
      <c r="D279" s="906" t="s">
        <v>669</v>
      </c>
      <c r="E279" s="907"/>
      <c r="F279" s="601" t="s">
        <v>493</v>
      </c>
      <c r="G279" s="460">
        <v>0</v>
      </c>
      <c r="H279" s="474">
        <v>1</v>
      </c>
      <c r="I279" s="474">
        <v>0</v>
      </c>
      <c r="J279" s="474">
        <v>0</v>
      </c>
      <c r="K279" s="474">
        <v>0</v>
      </c>
      <c r="L279" s="460">
        <f>SUM(H279:K279)</f>
        <v>1</v>
      </c>
      <c r="M279" s="461" t="s">
        <v>32</v>
      </c>
      <c r="N279" s="474"/>
      <c r="O279" s="462">
        <f t="shared" si="16"/>
        <v>0</v>
      </c>
      <c r="P279" s="414"/>
      <c r="Q279" s="124"/>
      <c r="R279" s="52"/>
      <c r="S279" s="124"/>
      <c r="T279" s="123"/>
      <c r="U279" s="123"/>
      <c r="V279" s="123"/>
      <c r="W279" s="144"/>
      <c r="X279" s="52"/>
      <c r="Y279" s="52"/>
    </row>
    <row r="280" spans="1:25" ht="56.25" customHeight="1" thickTop="1" thickBot="1">
      <c r="A280" s="215"/>
      <c r="B280" s="458" t="s">
        <v>99</v>
      </c>
      <c r="C280" s="470" t="s">
        <v>670</v>
      </c>
      <c r="D280" s="906" t="s">
        <v>671</v>
      </c>
      <c r="E280" s="907"/>
      <c r="F280" s="601" t="s">
        <v>493</v>
      </c>
      <c r="G280" s="460">
        <v>0</v>
      </c>
      <c r="H280" s="556">
        <v>1</v>
      </c>
      <c r="I280" s="556">
        <v>0</v>
      </c>
      <c r="J280" s="556">
        <v>0</v>
      </c>
      <c r="K280" s="556">
        <v>0</v>
      </c>
      <c r="L280" s="482">
        <f>H280</f>
        <v>1</v>
      </c>
      <c r="M280" s="461" t="s">
        <v>45</v>
      </c>
      <c r="N280" s="474"/>
      <c r="O280" s="462">
        <f t="shared" si="16"/>
        <v>0</v>
      </c>
      <c r="P280" s="414"/>
      <c r="Q280" s="124"/>
      <c r="R280" s="52"/>
      <c r="S280" s="124"/>
      <c r="T280" s="123"/>
      <c r="U280" s="123"/>
      <c r="V280" s="123"/>
      <c r="W280" s="144"/>
      <c r="X280" s="52"/>
      <c r="Y280" s="52"/>
    </row>
    <row r="281" spans="1:25" ht="56.25" customHeight="1" thickTop="1" thickBot="1">
      <c r="A281" s="215"/>
      <c r="B281" s="458" t="s">
        <v>66</v>
      </c>
      <c r="C281" s="470" t="s">
        <v>672</v>
      </c>
      <c r="D281" s="906" t="s">
        <v>673</v>
      </c>
      <c r="E281" s="907"/>
      <c r="F281" s="601" t="s">
        <v>493</v>
      </c>
      <c r="G281" s="464">
        <v>0</v>
      </c>
      <c r="H281" s="502">
        <v>0</v>
      </c>
      <c r="I281" s="502">
        <v>0.05</v>
      </c>
      <c r="J281" s="502">
        <v>0.05</v>
      </c>
      <c r="K281" s="502">
        <v>0.05</v>
      </c>
      <c r="L281" s="482">
        <f>SUBTOTAL(9,H281:K281)</f>
        <v>0.15000000000000002</v>
      </c>
      <c r="M281" s="461" t="s">
        <v>45</v>
      </c>
      <c r="N281" s="474"/>
      <c r="O281" s="462">
        <f t="shared" si="16"/>
        <v>0</v>
      </c>
      <c r="P281" s="416"/>
      <c r="Q281" s="113"/>
      <c r="R281" s="106"/>
      <c r="S281" s="113"/>
      <c r="T281" s="111"/>
      <c r="U281" s="111"/>
      <c r="V281" s="111"/>
      <c r="W281" s="177"/>
      <c r="X281" s="106"/>
      <c r="Y281" s="52"/>
    </row>
    <row r="282" spans="1:25" ht="31.5" customHeight="1" thickTop="1" thickBot="1">
      <c r="A282" s="215"/>
      <c r="B282" s="458" t="s">
        <v>69</v>
      </c>
      <c r="C282" s="470" t="s">
        <v>674</v>
      </c>
      <c r="D282" s="906" t="s">
        <v>675</v>
      </c>
      <c r="E282" s="907"/>
      <c r="F282" s="601" t="s">
        <v>493</v>
      </c>
      <c r="G282" s="460">
        <v>0</v>
      </c>
      <c r="H282" s="474">
        <v>1</v>
      </c>
      <c r="I282" s="474">
        <v>0</v>
      </c>
      <c r="J282" s="474">
        <v>0</v>
      </c>
      <c r="K282" s="474">
        <v>0</v>
      </c>
      <c r="L282" s="460">
        <f>SUM(H282:K282)</f>
        <v>1</v>
      </c>
      <c r="M282" s="461" t="s">
        <v>32</v>
      </c>
      <c r="N282" s="474"/>
      <c r="O282" s="462">
        <f t="shared" si="16"/>
        <v>0</v>
      </c>
      <c r="P282" s="414"/>
      <c r="Q282" s="124"/>
      <c r="R282" s="52"/>
      <c r="S282" s="124"/>
      <c r="T282" s="123"/>
      <c r="U282" s="123"/>
      <c r="V282" s="123"/>
      <c r="W282" s="144"/>
      <c r="X282" s="52"/>
      <c r="Y282" s="52"/>
    </row>
    <row r="283" spans="1:25" ht="37.5" customHeight="1" thickTop="1" thickBot="1">
      <c r="A283" s="215"/>
      <c r="B283" s="458" t="s">
        <v>72</v>
      </c>
      <c r="C283" s="470" t="s">
        <v>676</v>
      </c>
      <c r="D283" s="906" t="s">
        <v>677</v>
      </c>
      <c r="E283" s="907"/>
      <c r="F283" s="601" t="s">
        <v>493</v>
      </c>
      <c r="G283" s="464">
        <v>0</v>
      </c>
      <c r="H283" s="502">
        <v>0.5</v>
      </c>
      <c r="I283" s="502">
        <v>0.5</v>
      </c>
      <c r="J283" s="502">
        <v>0</v>
      </c>
      <c r="K283" s="502">
        <v>0</v>
      </c>
      <c r="L283" s="467">
        <v>1</v>
      </c>
      <c r="M283" s="461" t="s">
        <v>45</v>
      </c>
      <c r="N283" s="474"/>
      <c r="O283" s="462">
        <f t="shared" si="16"/>
        <v>0</v>
      </c>
      <c r="P283" s="427"/>
      <c r="Q283" s="52"/>
      <c r="R283" s="52"/>
      <c r="S283" s="52"/>
      <c r="T283" s="52"/>
      <c r="U283" s="52"/>
      <c r="V283" s="52"/>
      <c r="W283" s="52"/>
      <c r="X283" s="52"/>
      <c r="Y283" s="52"/>
    </row>
    <row r="284" spans="1:25" ht="42.75" customHeight="1" thickTop="1" thickBot="1">
      <c r="A284" s="215"/>
      <c r="B284" s="458" t="s">
        <v>75</v>
      </c>
      <c r="C284" s="470" t="s">
        <v>678</v>
      </c>
      <c r="D284" s="906" t="s">
        <v>679</v>
      </c>
      <c r="E284" s="907"/>
      <c r="F284" s="601" t="s">
        <v>493</v>
      </c>
      <c r="G284" s="464">
        <v>0</v>
      </c>
      <c r="H284" s="502">
        <v>1</v>
      </c>
      <c r="I284" s="502">
        <v>1</v>
      </c>
      <c r="J284" s="502">
        <v>1</v>
      </c>
      <c r="K284" s="502">
        <v>1</v>
      </c>
      <c r="L284" s="467">
        <f>K284</f>
        <v>1</v>
      </c>
      <c r="M284" s="461" t="s">
        <v>45</v>
      </c>
      <c r="N284" s="474"/>
      <c r="O284" s="462">
        <f t="shared" si="16"/>
        <v>0</v>
      </c>
      <c r="P284" s="414"/>
      <c r="Q284" s="124"/>
      <c r="R284" s="52"/>
      <c r="S284" s="124"/>
      <c r="T284" s="123"/>
      <c r="U284" s="123"/>
      <c r="V284" s="123"/>
      <c r="W284" s="144"/>
      <c r="X284" s="52"/>
      <c r="Y284" s="52"/>
    </row>
    <row r="285" spans="1:25" ht="27" customHeight="1" thickTop="1" thickBot="1">
      <c r="A285" s="215"/>
      <c r="B285" s="458" t="s">
        <v>78</v>
      </c>
      <c r="C285" s="470" t="s">
        <v>680</v>
      </c>
      <c r="D285" s="906" t="s">
        <v>681</v>
      </c>
      <c r="E285" s="907"/>
      <c r="F285" s="601" t="s">
        <v>493</v>
      </c>
      <c r="G285" s="464">
        <v>0</v>
      </c>
      <c r="H285" s="502">
        <v>0</v>
      </c>
      <c r="I285" s="502">
        <v>0.2</v>
      </c>
      <c r="J285" s="502">
        <v>0.4</v>
      </c>
      <c r="K285" s="502">
        <v>0.6</v>
      </c>
      <c r="L285" s="467">
        <f>K285</f>
        <v>0.6</v>
      </c>
      <c r="M285" s="461" t="s">
        <v>45</v>
      </c>
      <c r="N285" s="474"/>
      <c r="O285" s="462">
        <f t="shared" si="16"/>
        <v>0</v>
      </c>
      <c r="P285" s="414"/>
      <c r="Q285" s="124"/>
      <c r="R285" s="52"/>
      <c r="S285" s="124"/>
      <c r="T285" s="123"/>
      <c r="U285" s="123"/>
      <c r="V285" s="123"/>
      <c r="W285" s="144"/>
      <c r="X285" s="52"/>
      <c r="Y285" s="52"/>
    </row>
    <row r="286" spans="1:25" ht="27.75" customHeight="1" thickTop="1" thickBot="1">
      <c r="A286" s="215"/>
      <c r="B286" s="458" t="s">
        <v>82</v>
      </c>
      <c r="C286" s="470" t="s">
        <v>683</v>
      </c>
      <c r="D286" s="906" t="s">
        <v>684</v>
      </c>
      <c r="E286" s="907"/>
      <c r="F286" s="601" t="s">
        <v>460</v>
      </c>
      <c r="G286" s="464">
        <v>0</v>
      </c>
      <c r="H286" s="502">
        <v>0.3</v>
      </c>
      <c r="I286" s="502">
        <v>0.3</v>
      </c>
      <c r="J286" s="502">
        <v>0.4</v>
      </c>
      <c r="K286" s="502">
        <v>0</v>
      </c>
      <c r="L286" s="467">
        <f>SUM(H286:K286)</f>
        <v>1</v>
      </c>
      <c r="M286" s="461" t="s">
        <v>45</v>
      </c>
      <c r="N286" s="503"/>
      <c r="O286" s="462">
        <f t="shared" si="16"/>
        <v>0</v>
      </c>
      <c r="P286" s="414"/>
      <c r="Q286" s="124"/>
      <c r="R286" s="52"/>
      <c r="S286" s="124"/>
      <c r="T286" s="123"/>
      <c r="U286" s="123"/>
      <c r="V286" s="123"/>
      <c r="W286" s="144"/>
      <c r="X286" s="52"/>
      <c r="Y286" s="52"/>
    </row>
    <row r="287" spans="1:25" ht="66" customHeight="1" thickTop="1" thickBot="1">
      <c r="A287" s="52"/>
      <c r="B287" s="451" t="s">
        <v>686</v>
      </c>
      <c r="C287" s="452" t="s">
        <v>687</v>
      </c>
      <c r="D287" s="520" t="s">
        <v>688</v>
      </c>
      <c r="E287" s="521" t="s">
        <v>689</v>
      </c>
      <c r="F287" s="485" t="s">
        <v>690</v>
      </c>
      <c r="G287" s="530">
        <v>0</v>
      </c>
      <c r="H287" s="566">
        <v>0.25</v>
      </c>
      <c r="I287" s="566">
        <v>0.5</v>
      </c>
      <c r="J287" s="566">
        <v>0.75</v>
      </c>
      <c r="K287" s="566">
        <v>1</v>
      </c>
      <c r="L287" s="530">
        <f>K287</f>
        <v>1</v>
      </c>
      <c r="M287" s="456" t="s">
        <v>45</v>
      </c>
      <c r="N287" s="539"/>
      <c r="O287" s="527">
        <f t="shared" si="16"/>
        <v>0</v>
      </c>
      <c r="P287" s="414"/>
      <c r="Q287" s="119"/>
      <c r="R287" s="52"/>
      <c r="S287" s="56"/>
      <c r="T287" s="56"/>
      <c r="U287" s="56"/>
      <c r="V287" s="56"/>
      <c r="W287" s="56"/>
      <c r="X287" s="52"/>
      <c r="Y287" s="52"/>
    </row>
    <row r="288" spans="1:25" ht="39" customHeight="1" thickTop="1" thickBot="1">
      <c r="A288" s="106"/>
      <c r="B288" s="463" t="s">
        <v>33</v>
      </c>
      <c r="C288" s="459" t="s">
        <v>691</v>
      </c>
      <c r="D288" s="909" t="s">
        <v>692</v>
      </c>
      <c r="E288" s="910"/>
      <c r="F288" s="601" t="s">
        <v>690</v>
      </c>
      <c r="G288" s="467">
        <v>1</v>
      </c>
      <c r="H288" s="502">
        <v>1</v>
      </c>
      <c r="I288" s="502">
        <v>1</v>
      </c>
      <c r="J288" s="502">
        <v>1</v>
      </c>
      <c r="K288" s="502">
        <v>1</v>
      </c>
      <c r="L288" s="467">
        <f>K288</f>
        <v>1</v>
      </c>
      <c r="M288" s="461" t="s">
        <v>45</v>
      </c>
      <c r="N288" s="474"/>
      <c r="O288" s="462">
        <f t="shared" si="16"/>
        <v>0</v>
      </c>
      <c r="P288" s="414"/>
      <c r="Q288" s="119"/>
      <c r="R288" s="52"/>
      <c r="S288" s="123"/>
      <c r="T288" s="123"/>
      <c r="U288" s="123"/>
      <c r="V288" s="123"/>
      <c r="W288" s="124"/>
      <c r="X288" s="52"/>
      <c r="Y288" s="52"/>
    </row>
    <row r="289" spans="1:25" ht="42.75" customHeight="1" thickTop="1" thickBot="1">
      <c r="A289" s="106"/>
      <c r="B289" s="463" t="s">
        <v>36</v>
      </c>
      <c r="C289" s="459" t="s">
        <v>693</v>
      </c>
      <c r="D289" s="909" t="s">
        <v>694</v>
      </c>
      <c r="E289" s="910"/>
      <c r="F289" s="601" t="s">
        <v>690</v>
      </c>
      <c r="G289" s="464">
        <v>12</v>
      </c>
      <c r="H289" s="503">
        <v>12</v>
      </c>
      <c r="I289" s="503">
        <v>12</v>
      </c>
      <c r="J289" s="503">
        <v>12</v>
      </c>
      <c r="K289" s="503">
        <v>12</v>
      </c>
      <c r="L289" s="464">
        <f>K289</f>
        <v>12</v>
      </c>
      <c r="M289" s="461" t="s">
        <v>32</v>
      </c>
      <c r="N289" s="474"/>
      <c r="O289" s="462">
        <f t="shared" si="16"/>
        <v>0</v>
      </c>
      <c r="P289" s="414"/>
      <c r="Q289" s="119"/>
      <c r="R289" s="52"/>
      <c r="S289" s="123"/>
      <c r="T289" s="123"/>
      <c r="U289" s="123"/>
      <c r="V289" s="123"/>
      <c r="W289" s="124"/>
      <c r="X289" s="52"/>
      <c r="Y289" s="52"/>
    </row>
    <row r="290" spans="1:25" ht="51" customHeight="1" thickTop="1" thickBot="1">
      <c r="A290" s="106"/>
      <c r="B290" s="463" t="s">
        <v>50</v>
      </c>
      <c r="C290" s="459" t="s">
        <v>695</v>
      </c>
      <c r="D290" s="909" t="s">
        <v>696</v>
      </c>
      <c r="E290" s="910"/>
      <c r="F290" s="601" t="s">
        <v>690</v>
      </c>
      <c r="G290" s="464">
        <v>0</v>
      </c>
      <c r="H290" s="503">
        <v>3</v>
      </c>
      <c r="I290" s="503">
        <v>3</v>
      </c>
      <c r="J290" s="503">
        <v>3</v>
      </c>
      <c r="K290" s="503">
        <v>3</v>
      </c>
      <c r="L290" s="464">
        <f>K290</f>
        <v>3</v>
      </c>
      <c r="M290" s="461" t="s">
        <v>32</v>
      </c>
      <c r="N290" s="474"/>
      <c r="O290" s="462">
        <f t="shared" si="16"/>
        <v>0</v>
      </c>
      <c r="P290" s="422"/>
      <c r="Q290" s="124"/>
      <c r="R290" s="52"/>
      <c r="S290" s="123"/>
      <c r="T290" s="123"/>
      <c r="U290" s="123"/>
      <c r="V290" s="123"/>
      <c r="W290" s="124"/>
      <c r="X290" s="52"/>
      <c r="Y290" s="52"/>
    </row>
    <row r="291" spans="1:25" ht="37.5" customHeight="1" thickTop="1" thickBot="1">
      <c r="A291" s="106"/>
      <c r="B291" s="463" t="s">
        <v>53</v>
      </c>
      <c r="C291" s="459" t="s">
        <v>697</v>
      </c>
      <c r="D291" s="909" t="s">
        <v>698</v>
      </c>
      <c r="E291" s="910"/>
      <c r="F291" s="601" t="s">
        <v>690</v>
      </c>
      <c r="G291" s="464">
        <v>0</v>
      </c>
      <c r="H291" s="503">
        <v>2</v>
      </c>
      <c r="I291" s="503">
        <v>3</v>
      </c>
      <c r="J291" s="503">
        <v>3</v>
      </c>
      <c r="K291" s="503">
        <v>3</v>
      </c>
      <c r="L291" s="464">
        <f>SUM(H291:K291)</f>
        <v>11</v>
      </c>
      <c r="M291" s="461" t="s">
        <v>32</v>
      </c>
      <c r="N291" s="474"/>
      <c r="O291" s="462">
        <f t="shared" si="16"/>
        <v>0</v>
      </c>
      <c r="P291" s="414"/>
      <c r="Q291" s="119"/>
      <c r="R291" s="52"/>
      <c r="S291" s="123"/>
      <c r="T291" s="123"/>
      <c r="U291" s="123"/>
      <c r="V291" s="123"/>
      <c r="W291" s="124"/>
      <c r="X291" s="52"/>
      <c r="Y291" s="52"/>
    </row>
    <row r="292" spans="1:25" ht="31.5" customHeight="1" thickTop="1" thickBot="1">
      <c r="A292" s="106"/>
      <c r="B292" s="463" t="s">
        <v>56</v>
      </c>
      <c r="C292" s="459" t="s">
        <v>699</v>
      </c>
      <c r="D292" s="909" t="s">
        <v>700</v>
      </c>
      <c r="E292" s="910"/>
      <c r="F292" s="601" t="s">
        <v>690</v>
      </c>
      <c r="G292" s="464">
        <v>1</v>
      </c>
      <c r="H292" s="503">
        <v>1</v>
      </c>
      <c r="I292" s="503">
        <v>1</v>
      </c>
      <c r="J292" s="503">
        <v>1</v>
      </c>
      <c r="K292" s="503">
        <v>1</v>
      </c>
      <c r="L292" s="464">
        <v>1</v>
      </c>
      <c r="M292" s="461" t="s">
        <v>32</v>
      </c>
      <c r="N292" s="474"/>
      <c r="O292" s="462">
        <f t="shared" si="16"/>
        <v>0</v>
      </c>
      <c r="P292" s="414"/>
      <c r="Q292" s="124"/>
      <c r="R292" s="52"/>
      <c r="S292" s="124"/>
      <c r="T292" s="123"/>
      <c r="U292" s="123"/>
      <c r="V292" s="123"/>
      <c r="W292" s="144"/>
      <c r="X292" s="52"/>
      <c r="Y292" s="52"/>
    </row>
    <row r="293" spans="1:25" ht="45" customHeight="1" thickTop="1" thickBot="1">
      <c r="A293" s="106"/>
      <c r="B293" s="463" t="s">
        <v>59</v>
      </c>
      <c r="C293" s="459" t="s">
        <v>701</v>
      </c>
      <c r="D293" s="909" t="s">
        <v>702</v>
      </c>
      <c r="E293" s="910"/>
      <c r="F293" s="601" t="s">
        <v>690</v>
      </c>
      <c r="G293" s="464">
        <v>0</v>
      </c>
      <c r="H293" s="503">
        <v>4</v>
      </c>
      <c r="I293" s="503">
        <v>4</v>
      </c>
      <c r="J293" s="503">
        <v>4</v>
      </c>
      <c r="K293" s="503">
        <v>4</v>
      </c>
      <c r="L293" s="464">
        <f>K293</f>
        <v>4</v>
      </c>
      <c r="M293" s="461" t="s">
        <v>32</v>
      </c>
      <c r="N293" s="474"/>
      <c r="O293" s="462">
        <f t="shared" si="16"/>
        <v>0</v>
      </c>
      <c r="P293" s="414"/>
      <c r="Q293" s="124"/>
      <c r="R293" s="52"/>
      <c r="S293" s="124"/>
      <c r="T293" s="123"/>
      <c r="U293" s="123"/>
      <c r="V293" s="123"/>
      <c r="W293" s="144"/>
      <c r="X293" s="52"/>
      <c r="Y293" s="52"/>
    </row>
    <row r="294" spans="1:25" ht="33" customHeight="1" thickTop="1" thickBot="1">
      <c r="A294" s="106"/>
      <c r="B294" s="463" t="s">
        <v>62</v>
      </c>
      <c r="C294" s="459" t="s">
        <v>703</v>
      </c>
      <c r="D294" s="909" t="s">
        <v>704</v>
      </c>
      <c r="E294" s="910"/>
      <c r="F294" s="601" t="s">
        <v>690</v>
      </c>
      <c r="G294" s="464">
        <v>1</v>
      </c>
      <c r="H294" s="503">
        <v>1</v>
      </c>
      <c r="I294" s="503">
        <v>1</v>
      </c>
      <c r="J294" s="503">
        <v>1</v>
      </c>
      <c r="K294" s="503">
        <v>1</v>
      </c>
      <c r="L294" s="464">
        <f t="shared" ref="L294:L299" si="17">SUM(H294:K294)</f>
        <v>4</v>
      </c>
      <c r="M294" s="461" t="s">
        <v>32</v>
      </c>
      <c r="N294" s="474"/>
      <c r="O294" s="462">
        <f t="shared" si="16"/>
        <v>0</v>
      </c>
      <c r="P294" s="414"/>
      <c r="Q294" s="124"/>
      <c r="R294" s="52"/>
      <c r="S294" s="124"/>
      <c r="T294" s="123"/>
      <c r="U294" s="123"/>
      <c r="V294" s="123"/>
      <c r="W294" s="144"/>
      <c r="X294" s="52"/>
      <c r="Y294" s="52"/>
    </row>
    <row r="295" spans="1:25" ht="36" customHeight="1" thickTop="1" thickBot="1">
      <c r="A295" s="106"/>
      <c r="B295" s="463" t="s">
        <v>65</v>
      </c>
      <c r="C295" s="459" t="s">
        <v>705</v>
      </c>
      <c r="D295" s="909" t="s">
        <v>706</v>
      </c>
      <c r="E295" s="910"/>
      <c r="F295" s="601" t="s">
        <v>690</v>
      </c>
      <c r="G295" s="464">
        <v>1</v>
      </c>
      <c r="H295" s="503">
        <v>1</v>
      </c>
      <c r="I295" s="503">
        <v>1</v>
      </c>
      <c r="J295" s="503">
        <v>1</v>
      </c>
      <c r="K295" s="503">
        <v>1</v>
      </c>
      <c r="L295" s="464">
        <f t="shared" si="17"/>
        <v>4</v>
      </c>
      <c r="M295" s="461" t="s">
        <v>32</v>
      </c>
      <c r="N295" s="474"/>
      <c r="O295" s="462">
        <f t="shared" si="16"/>
        <v>0</v>
      </c>
      <c r="P295" s="414"/>
      <c r="Q295" s="124"/>
      <c r="R295" s="52"/>
      <c r="S295" s="124"/>
      <c r="T295" s="123"/>
      <c r="U295" s="123"/>
      <c r="V295" s="123"/>
      <c r="W295" s="144"/>
      <c r="X295" s="52"/>
      <c r="Y295" s="52"/>
    </row>
    <row r="296" spans="1:25" ht="36.75" customHeight="1" thickTop="1" thickBot="1">
      <c r="A296" s="106"/>
      <c r="B296" s="463" t="s">
        <v>99</v>
      </c>
      <c r="C296" s="459" t="s">
        <v>707</v>
      </c>
      <c r="D296" s="909" t="s">
        <v>708</v>
      </c>
      <c r="E296" s="910"/>
      <c r="F296" s="601" t="s">
        <v>690</v>
      </c>
      <c r="G296" s="464">
        <v>0</v>
      </c>
      <c r="H296" s="502">
        <v>0.5</v>
      </c>
      <c r="I296" s="502">
        <v>0.5</v>
      </c>
      <c r="J296" s="503">
        <v>0</v>
      </c>
      <c r="K296" s="503">
        <v>0</v>
      </c>
      <c r="L296" s="467">
        <f t="shared" si="17"/>
        <v>1</v>
      </c>
      <c r="M296" s="461" t="s">
        <v>45</v>
      </c>
      <c r="N296" s="474"/>
      <c r="O296" s="462">
        <f t="shared" si="16"/>
        <v>0</v>
      </c>
      <c r="P296" s="414"/>
      <c r="Q296" s="124"/>
      <c r="R296" s="52"/>
      <c r="S296" s="124"/>
      <c r="T296" s="123"/>
      <c r="U296" s="123"/>
      <c r="V296" s="123"/>
      <c r="W296" s="144"/>
      <c r="X296" s="52"/>
      <c r="Y296" s="52"/>
    </row>
    <row r="297" spans="1:25" ht="34.5" customHeight="1" thickTop="1" thickBot="1">
      <c r="A297" s="106"/>
      <c r="B297" s="463" t="s">
        <v>66</v>
      </c>
      <c r="C297" s="459" t="s">
        <v>709</v>
      </c>
      <c r="D297" s="909" t="s">
        <v>710</v>
      </c>
      <c r="E297" s="910"/>
      <c r="F297" s="601" t="s">
        <v>690</v>
      </c>
      <c r="G297" s="464">
        <v>0</v>
      </c>
      <c r="H297" s="503">
        <v>4</v>
      </c>
      <c r="I297" s="503">
        <v>4</v>
      </c>
      <c r="J297" s="503">
        <v>4</v>
      </c>
      <c r="K297" s="503">
        <v>4</v>
      </c>
      <c r="L297" s="464">
        <f t="shared" si="17"/>
        <v>16</v>
      </c>
      <c r="M297" s="461" t="s">
        <v>32</v>
      </c>
      <c r="N297" s="474"/>
      <c r="O297" s="462">
        <f t="shared" si="16"/>
        <v>0</v>
      </c>
      <c r="P297" s="414"/>
      <c r="Q297" s="124"/>
      <c r="R297" s="52"/>
      <c r="S297" s="124"/>
      <c r="T297" s="123"/>
      <c r="U297" s="123"/>
      <c r="V297" s="123"/>
      <c r="W297" s="144"/>
      <c r="X297" s="52"/>
      <c r="Y297" s="52"/>
    </row>
    <row r="298" spans="1:25" ht="33.75" customHeight="1" thickTop="1" thickBot="1">
      <c r="A298" s="106"/>
      <c r="B298" s="463" t="s">
        <v>69</v>
      </c>
      <c r="C298" s="459" t="s">
        <v>711</v>
      </c>
      <c r="D298" s="909" t="s">
        <v>712</v>
      </c>
      <c r="E298" s="910"/>
      <c r="F298" s="601" t="s">
        <v>690</v>
      </c>
      <c r="G298" s="464">
        <v>0</v>
      </c>
      <c r="H298" s="503">
        <v>1</v>
      </c>
      <c r="I298" s="503">
        <v>0</v>
      </c>
      <c r="J298" s="503">
        <v>0</v>
      </c>
      <c r="K298" s="503">
        <v>0</v>
      </c>
      <c r="L298" s="464">
        <f t="shared" si="17"/>
        <v>1</v>
      </c>
      <c r="M298" s="461" t="s">
        <v>32</v>
      </c>
      <c r="N298" s="474"/>
      <c r="O298" s="462">
        <f t="shared" si="16"/>
        <v>0</v>
      </c>
      <c r="P298" s="414"/>
      <c r="Q298" s="124"/>
      <c r="R298" s="52"/>
      <c r="S298" s="124"/>
      <c r="T298" s="123"/>
      <c r="U298" s="123"/>
      <c r="V298" s="123"/>
      <c r="W298" s="144"/>
      <c r="X298" s="52"/>
      <c r="Y298" s="52"/>
    </row>
    <row r="299" spans="1:25" ht="40.5" customHeight="1" thickTop="1" thickBot="1">
      <c r="A299" s="215"/>
      <c r="B299" s="458" t="s">
        <v>72</v>
      </c>
      <c r="C299" s="470" t="s">
        <v>713</v>
      </c>
      <c r="D299" s="906" t="s">
        <v>714</v>
      </c>
      <c r="E299" s="907"/>
      <c r="F299" s="601" t="s">
        <v>690</v>
      </c>
      <c r="G299" s="460">
        <v>0</v>
      </c>
      <c r="H299" s="556">
        <v>1</v>
      </c>
      <c r="I299" s="556">
        <v>0</v>
      </c>
      <c r="J299" s="556">
        <v>0</v>
      </c>
      <c r="K299" s="556">
        <v>0</v>
      </c>
      <c r="L299" s="482">
        <f t="shared" si="17"/>
        <v>1</v>
      </c>
      <c r="M299" s="461" t="s">
        <v>45</v>
      </c>
      <c r="N299" s="474"/>
      <c r="O299" s="462">
        <f t="shared" si="16"/>
        <v>0</v>
      </c>
      <c r="P299" s="414"/>
      <c r="Q299" s="124"/>
      <c r="R299" s="52"/>
      <c r="S299" s="124"/>
      <c r="T299" s="123"/>
      <c r="U299" s="123"/>
      <c r="V299" s="123"/>
      <c r="W299" s="144"/>
      <c r="X299" s="52"/>
      <c r="Y299" s="52"/>
    </row>
    <row r="300" spans="1:25" ht="45" customHeight="1" thickTop="1" thickBot="1">
      <c r="A300" s="215"/>
      <c r="B300" s="458" t="s">
        <v>75</v>
      </c>
      <c r="C300" s="470" t="s">
        <v>715</v>
      </c>
      <c r="D300" s="906" t="s">
        <v>716</v>
      </c>
      <c r="E300" s="907"/>
      <c r="F300" s="601" t="s">
        <v>690</v>
      </c>
      <c r="G300" s="460">
        <v>0</v>
      </c>
      <c r="H300" s="556">
        <v>1</v>
      </c>
      <c r="I300" s="556">
        <v>0</v>
      </c>
      <c r="J300" s="556">
        <v>0</v>
      </c>
      <c r="K300" s="556">
        <v>0</v>
      </c>
      <c r="L300" s="482">
        <f>SUBTOTAL(9,H300:K300)</f>
        <v>1</v>
      </c>
      <c r="M300" s="461" t="s">
        <v>45</v>
      </c>
      <c r="N300" s="474"/>
      <c r="O300" s="462">
        <f t="shared" si="16"/>
        <v>0</v>
      </c>
      <c r="P300" s="414"/>
      <c r="Q300" s="124"/>
      <c r="R300" s="52"/>
      <c r="S300" s="124"/>
      <c r="T300" s="123"/>
      <c r="U300" s="123"/>
      <c r="V300" s="123"/>
      <c r="W300" s="144"/>
      <c r="X300" s="52"/>
      <c r="Y300" s="52"/>
    </row>
    <row r="301" spans="1:25" ht="59.25" customHeight="1" thickTop="1" thickBot="1">
      <c r="A301" s="215"/>
      <c r="B301" s="458" t="s">
        <v>78</v>
      </c>
      <c r="C301" s="470" t="s">
        <v>717</v>
      </c>
      <c r="D301" s="906" t="s">
        <v>718</v>
      </c>
      <c r="E301" s="907"/>
      <c r="F301" s="601" t="s">
        <v>690</v>
      </c>
      <c r="G301" s="460">
        <v>0</v>
      </c>
      <c r="H301" s="556">
        <v>1</v>
      </c>
      <c r="I301" s="556">
        <v>0</v>
      </c>
      <c r="J301" s="556">
        <v>0</v>
      </c>
      <c r="K301" s="556">
        <v>0</v>
      </c>
      <c r="L301" s="482">
        <f>H301</f>
        <v>1</v>
      </c>
      <c r="M301" s="461" t="s">
        <v>45</v>
      </c>
      <c r="N301" s="474"/>
      <c r="O301" s="462">
        <f t="shared" si="16"/>
        <v>0</v>
      </c>
      <c r="P301" s="414"/>
      <c r="Q301" s="124"/>
      <c r="R301" s="52"/>
      <c r="S301" s="124"/>
      <c r="T301" s="123"/>
      <c r="U301" s="123"/>
      <c r="V301" s="123"/>
      <c r="W301" s="144"/>
      <c r="X301" s="52"/>
      <c r="Y301" s="52"/>
    </row>
    <row r="302" spans="1:25" ht="56.25" customHeight="1" thickTop="1" thickBot="1">
      <c r="A302" s="215"/>
      <c r="B302" s="458" t="s">
        <v>82</v>
      </c>
      <c r="C302" s="470" t="s">
        <v>719</v>
      </c>
      <c r="D302" s="906" t="s">
        <v>720</v>
      </c>
      <c r="E302" s="907"/>
      <c r="F302" s="601" t="s">
        <v>337</v>
      </c>
      <c r="G302" s="482">
        <v>1</v>
      </c>
      <c r="H302" s="556">
        <v>1</v>
      </c>
      <c r="I302" s="556">
        <v>1</v>
      </c>
      <c r="J302" s="556">
        <v>1</v>
      </c>
      <c r="K302" s="556">
        <v>1</v>
      </c>
      <c r="L302" s="482">
        <v>1</v>
      </c>
      <c r="M302" s="461" t="s">
        <v>45</v>
      </c>
      <c r="N302" s="474"/>
      <c r="O302" s="462">
        <f t="shared" si="16"/>
        <v>0</v>
      </c>
      <c r="P302" s="414"/>
      <c r="Q302" s="124"/>
      <c r="R302" s="52"/>
      <c r="S302" s="124"/>
      <c r="T302" s="123"/>
      <c r="U302" s="123"/>
      <c r="V302" s="123"/>
      <c r="W302" s="144"/>
      <c r="X302" s="52"/>
      <c r="Y302" s="52"/>
    </row>
    <row r="303" spans="1:25" ht="62.25" customHeight="1" thickTop="1" thickBot="1">
      <c r="A303" s="52"/>
      <c r="B303" s="908" t="s">
        <v>721</v>
      </c>
      <c r="C303" s="452" t="s">
        <v>722</v>
      </c>
      <c r="D303" s="908"/>
      <c r="E303" s="608" t="s">
        <v>724</v>
      </c>
      <c r="F303" s="603" t="s">
        <v>493</v>
      </c>
      <c r="G303" s="530">
        <v>0</v>
      </c>
      <c r="H303" s="566">
        <v>0.5</v>
      </c>
      <c r="I303" s="566">
        <v>1</v>
      </c>
      <c r="J303" s="566">
        <v>0</v>
      </c>
      <c r="K303" s="566">
        <v>0</v>
      </c>
      <c r="L303" s="530">
        <f>I303</f>
        <v>1</v>
      </c>
      <c r="M303" s="456" t="s">
        <v>45</v>
      </c>
      <c r="N303" s="539"/>
      <c r="O303" s="527">
        <f t="shared" si="16"/>
        <v>0</v>
      </c>
      <c r="P303" s="414"/>
      <c r="Q303" s="119"/>
      <c r="R303" s="52"/>
      <c r="S303" s="56"/>
      <c r="T303" s="56"/>
      <c r="U303" s="56"/>
      <c r="V303" s="56"/>
      <c r="W303" s="56"/>
      <c r="X303" s="52"/>
      <c r="Y303" s="52"/>
    </row>
    <row r="304" spans="1:25" ht="50.25" customHeight="1" thickTop="1" thickBot="1">
      <c r="A304" s="52"/>
      <c r="B304" s="908"/>
      <c r="C304" s="452" t="s">
        <v>725</v>
      </c>
      <c r="D304" s="908"/>
      <c r="E304" s="477" t="s">
        <v>917</v>
      </c>
      <c r="F304" s="603" t="s">
        <v>493</v>
      </c>
      <c r="G304" s="529">
        <v>0</v>
      </c>
      <c r="H304" s="582">
        <v>1</v>
      </c>
      <c r="I304" s="582">
        <v>1</v>
      </c>
      <c r="J304" s="582">
        <v>1</v>
      </c>
      <c r="K304" s="582">
        <v>1</v>
      </c>
      <c r="L304" s="542">
        <f>SUM(H304:K304)</f>
        <v>4</v>
      </c>
      <c r="M304" s="456" t="s">
        <v>45</v>
      </c>
      <c r="N304" s="539"/>
      <c r="O304" s="527">
        <f t="shared" si="16"/>
        <v>0</v>
      </c>
      <c r="P304" s="417" t="s">
        <v>906</v>
      </c>
      <c r="Q304" s="119"/>
      <c r="R304" s="52"/>
      <c r="S304" s="56"/>
      <c r="T304" s="56"/>
      <c r="U304" s="56"/>
      <c r="V304" s="56"/>
      <c r="W304" s="56"/>
      <c r="X304" s="52"/>
      <c r="Y304" s="52"/>
    </row>
    <row r="305" spans="1:25" ht="38.25" customHeight="1" thickTop="1" thickBot="1">
      <c r="A305" s="215"/>
      <c r="B305" s="458" t="s">
        <v>33</v>
      </c>
      <c r="C305" s="470" t="s">
        <v>727</v>
      </c>
      <c r="D305" s="899" t="s">
        <v>728</v>
      </c>
      <c r="E305" s="900"/>
      <c r="F305" s="601" t="s">
        <v>493</v>
      </c>
      <c r="G305" s="464">
        <v>0</v>
      </c>
      <c r="H305" s="502">
        <v>0.5</v>
      </c>
      <c r="I305" s="502">
        <v>1</v>
      </c>
      <c r="J305" s="502">
        <v>0</v>
      </c>
      <c r="K305" s="502">
        <v>0</v>
      </c>
      <c r="L305" s="467">
        <f>I305</f>
        <v>1</v>
      </c>
      <c r="M305" s="461" t="s">
        <v>45</v>
      </c>
      <c r="N305" s="474"/>
      <c r="O305" s="462">
        <f t="shared" si="16"/>
        <v>0</v>
      </c>
      <c r="P305" s="414"/>
      <c r="Q305" s="119"/>
      <c r="R305" s="52"/>
      <c r="S305" s="123"/>
      <c r="T305" s="123"/>
      <c r="U305" s="123"/>
      <c r="V305" s="123"/>
      <c r="W305" s="124"/>
      <c r="X305" s="52"/>
      <c r="Y305" s="52"/>
    </row>
    <row r="306" spans="1:25" ht="60.75" customHeight="1" thickTop="1" thickBot="1">
      <c r="A306" s="215"/>
      <c r="B306" s="458" t="s">
        <v>36</v>
      </c>
      <c r="C306" s="470" t="s">
        <v>729</v>
      </c>
      <c r="D306" s="899" t="s">
        <v>730</v>
      </c>
      <c r="E306" s="900"/>
      <c r="F306" s="601" t="s">
        <v>493</v>
      </c>
      <c r="G306" s="460">
        <v>0</v>
      </c>
      <c r="H306" s="474">
        <v>1</v>
      </c>
      <c r="I306" s="474">
        <v>0</v>
      </c>
      <c r="J306" s="474">
        <v>0</v>
      </c>
      <c r="K306" s="474">
        <v>0</v>
      </c>
      <c r="L306" s="460">
        <f>SUM(H306:K306)</f>
        <v>1</v>
      </c>
      <c r="M306" s="461" t="s">
        <v>32</v>
      </c>
      <c r="N306" s="474"/>
      <c r="O306" s="462">
        <f t="shared" si="16"/>
        <v>0</v>
      </c>
      <c r="P306" s="416"/>
      <c r="Q306" s="110"/>
      <c r="R306" s="106"/>
      <c r="S306" s="111"/>
      <c r="T306" s="111"/>
      <c r="U306" s="111"/>
      <c r="V306" s="111"/>
      <c r="W306" s="113"/>
      <c r="X306" s="106"/>
      <c r="Y306" s="52"/>
    </row>
    <row r="307" spans="1:25" ht="36.75" customHeight="1" thickTop="1" thickBot="1">
      <c r="A307" s="215"/>
      <c r="B307" s="458" t="s">
        <v>50</v>
      </c>
      <c r="C307" s="470" t="s">
        <v>731</v>
      </c>
      <c r="D307" s="899" t="s">
        <v>732</v>
      </c>
      <c r="E307" s="900"/>
      <c r="F307" s="601" t="s">
        <v>493</v>
      </c>
      <c r="G307" s="460">
        <v>0</v>
      </c>
      <c r="H307" s="474">
        <v>1</v>
      </c>
      <c r="I307" s="474">
        <v>0</v>
      </c>
      <c r="J307" s="474">
        <v>0</v>
      </c>
      <c r="K307" s="474">
        <v>0</v>
      </c>
      <c r="L307" s="460">
        <v>1</v>
      </c>
      <c r="M307" s="461" t="s">
        <v>32</v>
      </c>
      <c r="N307" s="474"/>
      <c r="O307" s="462">
        <f t="shared" si="16"/>
        <v>0</v>
      </c>
      <c r="P307" s="414"/>
      <c r="Q307" s="124"/>
      <c r="R307" s="52"/>
      <c r="S307" s="124"/>
      <c r="T307" s="123"/>
      <c r="U307" s="123"/>
      <c r="V307" s="123"/>
      <c r="W307" s="144"/>
      <c r="X307" s="52"/>
      <c r="Y307" s="52"/>
    </row>
    <row r="308" spans="1:25" ht="34.5" customHeight="1" thickTop="1" thickBot="1">
      <c r="A308" s="215"/>
      <c r="B308" s="458" t="s">
        <v>53</v>
      </c>
      <c r="C308" s="470" t="s">
        <v>733</v>
      </c>
      <c r="D308" s="899" t="s">
        <v>734</v>
      </c>
      <c r="E308" s="900"/>
      <c r="F308" s="601" t="s">
        <v>493</v>
      </c>
      <c r="G308" s="460">
        <v>0</v>
      </c>
      <c r="H308" s="556">
        <v>1</v>
      </c>
      <c r="I308" s="556">
        <v>0</v>
      </c>
      <c r="J308" s="556">
        <v>0</v>
      </c>
      <c r="K308" s="556">
        <v>0</v>
      </c>
      <c r="L308" s="482">
        <f>H308</f>
        <v>1</v>
      </c>
      <c r="M308" s="461" t="s">
        <v>45</v>
      </c>
      <c r="N308" s="474"/>
      <c r="O308" s="462">
        <f t="shared" si="16"/>
        <v>0</v>
      </c>
      <c r="P308" s="414"/>
      <c r="Q308" s="124"/>
      <c r="R308" s="52"/>
      <c r="S308" s="124"/>
      <c r="T308" s="123"/>
      <c r="U308" s="123"/>
      <c r="V308" s="123"/>
      <c r="W308" s="144"/>
      <c r="X308" s="52"/>
      <c r="Y308" s="52"/>
    </row>
    <row r="309" spans="1:25" ht="31.5" customHeight="1" thickTop="1" thickBot="1">
      <c r="A309" s="215"/>
      <c r="B309" s="458" t="s">
        <v>56</v>
      </c>
      <c r="C309" s="470" t="s">
        <v>735</v>
      </c>
      <c r="D309" s="899" t="s">
        <v>736</v>
      </c>
      <c r="E309" s="900"/>
      <c r="F309" s="601" t="s">
        <v>493</v>
      </c>
      <c r="G309" s="460">
        <v>0</v>
      </c>
      <c r="H309" s="474">
        <v>1</v>
      </c>
      <c r="I309" s="474">
        <v>2</v>
      </c>
      <c r="J309" s="474">
        <v>0</v>
      </c>
      <c r="K309" s="474">
        <v>0</v>
      </c>
      <c r="L309" s="460">
        <f>SUM(H309:K309)</f>
        <v>3</v>
      </c>
      <c r="M309" s="461" t="s">
        <v>32</v>
      </c>
      <c r="N309" s="474"/>
      <c r="O309" s="462">
        <f t="shared" si="16"/>
        <v>0</v>
      </c>
      <c r="P309" s="414"/>
      <c r="Q309" s="124"/>
      <c r="R309" s="52"/>
      <c r="S309" s="124"/>
      <c r="T309" s="123"/>
      <c r="U309" s="123"/>
      <c r="V309" s="123"/>
      <c r="W309" s="144"/>
      <c r="X309" s="52"/>
      <c r="Y309" s="52"/>
    </row>
    <row r="310" spans="1:25" ht="38.25" customHeight="1" thickTop="1" thickBot="1">
      <c r="A310" s="215"/>
      <c r="B310" s="458" t="s">
        <v>59</v>
      </c>
      <c r="C310" s="470" t="s">
        <v>737</v>
      </c>
      <c r="D310" s="899" t="s">
        <v>738</v>
      </c>
      <c r="E310" s="900"/>
      <c r="F310" s="601" t="s">
        <v>493</v>
      </c>
      <c r="G310" s="467">
        <v>0.18</v>
      </c>
      <c r="H310" s="502">
        <v>0.4</v>
      </c>
      <c r="I310" s="502">
        <v>0.6</v>
      </c>
      <c r="J310" s="502">
        <v>0.8</v>
      </c>
      <c r="K310" s="502">
        <v>1</v>
      </c>
      <c r="L310" s="467">
        <f>K310</f>
        <v>1</v>
      </c>
      <c r="M310" s="461" t="s">
        <v>45</v>
      </c>
      <c r="N310" s="474"/>
      <c r="O310" s="462">
        <f t="shared" si="16"/>
        <v>0</v>
      </c>
      <c r="P310" s="425"/>
      <c r="Q310" s="113"/>
      <c r="R310" s="106"/>
      <c r="S310" s="111"/>
      <c r="T310" s="111"/>
      <c r="U310" s="111"/>
      <c r="V310" s="111"/>
      <c r="W310" s="113"/>
      <c r="X310" s="106"/>
      <c r="Y310" s="52"/>
    </row>
    <row r="311" spans="1:25" ht="37.5" customHeight="1" thickTop="1" thickBot="1">
      <c r="A311" s="215"/>
      <c r="B311" s="458" t="s">
        <v>62</v>
      </c>
      <c r="C311" s="470" t="s">
        <v>739</v>
      </c>
      <c r="D311" s="899" t="s">
        <v>740</v>
      </c>
      <c r="E311" s="900"/>
      <c r="F311" s="601" t="s">
        <v>493</v>
      </c>
      <c r="G311" s="464">
        <v>0</v>
      </c>
      <c r="H311" s="502">
        <v>1</v>
      </c>
      <c r="I311" s="585">
        <v>1</v>
      </c>
      <c r="J311" s="585">
        <v>1</v>
      </c>
      <c r="K311" s="585">
        <v>1</v>
      </c>
      <c r="L311" s="524">
        <f>I311</f>
        <v>1</v>
      </c>
      <c r="M311" s="461" t="s">
        <v>45</v>
      </c>
      <c r="N311" s="474"/>
      <c r="O311" s="462">
        <f t="shared" si="16"/>
        <v>0</v>
      </c>
      <c r="P311" s="417" t="s">
        <v>909</v>
      </c>
      <c r="Q311" s="119"/>
      <c r="R311" s="52"/>
      <c r="S311" s="123"/>
      <c r="T311" s="123"/>
      <c r="U311" s="123"/>
      <c r="V311" s="123"/>
      <c r="W311" s="124"/>
      <c r="X311" s="52"/>
      <c r="Y311" s="52"/>
    </row>
    <row r="312" spans="1:25" ht="42.75" customHeight="1" thickTop="1" thickBot="1">
      <c r="A312" s="244"/>
      <c r="B312" s="436" t="s">
        <v>742</v>
      </c>
      <c r="C312" s="439"/>
      <c r="D312" s="901" t="e">
        <f>SUM(B16:B18+B20:B32+B34:B43+B45:B48+B50:B52+B57:B61+B64:B73+B75:B84+B86+B88:B89+B95:B110+B112:B118+B125:B137+B139:B140+B146+B142:B143+B148:B154+B156:B165+B167:B169+B174:B181+B183:B202+B204:B217+B220:B226+B230:B247+B252:B256+B258:B260+B262:B265+B272:B286+B288:B302+B305:B311)</f>
        <v>#VALUE!</v>
      </c>
      <c r="E312" s="902"/>
      <c r="F312" s="596">
        <v>238</v>
      </c>
      <c r="G312" s="589"/>
      <c r="H312" s="552"/>
      <c r="I312" s="552"/>
      <c r="J312" s="552"/>
      <c r="K312" s="552"/>
      <c r="L312" s="440"/>
      <c r="M312" s="441"/>
      <c r="N312" s="441"/>
      <c r="O312" s="496"/>
      <c r="P312" s="413"/>
      <c r="Q312" s="69"/>
      <c r="R312" s="69"/>
      <c r="S312" s="69"/>
      <c r="T312" s="69"/>
      <c r="U312" s="69"/>
      <c r="V312" s="69"/>
      <c r="W312" s="69"/>
      <c r="X312" s="76"/>
      <c r="Y312" s="52"/>
    </row>
    <row r="313" spans="1:25" ht="15.75" customHeight="1" thickTop="1">
      <c r="A313" s="52"/>
      <c r="B313" s="192"/>
      <c r="C313" s="192"/>
      <c r="D313" s="363"/>
      <c r="E313" s="193"/>
      <c r="F313" s="83"/>
      <c r="G313" s="398"/>
      <c r="L313" s="411"/>
      <c r="O313" s="396"/>
      <c r="P313" s="193"/>
      <c r="Q313" s="56"/>
      <c r="R313" s="52"/>
      <c r="S313" s="56"/>
      <c r="T313" s="56"/>
      <c r="U313" s="56"/>
      <c r="V313" s="56"/>
      <c r="W313" s="56"/>
      <c r="X313" s="52"/>
      <c r="Y313" s="52"/>
    </row>
    <row r="314" spans="1:25" ht="13.5">
      <c r="A314" s="52"/>
      <c r="B314" s="52"/>
      <c r="C314" s="52"/>
      <c r="E314" s="52"/>
      <c r="G314" s="590"/>
      <c r="O314" s="396"/>
      <c r="Q314" s="52"/>
      <c r="R314" s="52"/>
      <c r="S314" s="52"/>
      <c r="T314" s="52"/>
      <c r="U314" s="52"/>
      <c r="V314" s="52"/>
      <c r="W314" s="52"/>
      <c r="X314" s="52"/>
      <c r="Y314" s="52"/>
    </row>
    <row r="315" spans="1:25" ht="13.5">
      <c r="A315" s="52"/>
      <c r="B315" s="52"/>
      <c r="C315" s="52"/>
      <c r="E315" s="52"/>
      <c r="G315" s="590"/>
      <c r="O315" s="396"/>
      <c r="Q315" s="52"/>
      <c r="R315" s="52"/>
      <c r="S315" s="52"/>
      <c r="T315" s="52"/>
      <c r="U315" s="52"/>
      <c r="V315" s="52"/>
      <c r="W315" s="52"/>
      <c r="X315" s="52"/>
      <c r="Y315" s="52"/>
    </row>
    <row r="316" spans="1:25" ht="13.5">
      <c r="A316" s="52"/>
      <c r="B316" s="52"/>
      <c r="C316" s="52"/>
      <c r="E316" s="52"/>
      <c r="G316" s="590"/>
      <c r="O316" s="396"/>
      <c r="Q316" s="52"/>
      <c r="R316" s="52"/>
      <c r="S316" s="52"/>
      <c r="T316" s="52"/>
      <c r="U316" s="52"/>
      <c r="V316" s="52"/>
      <c r="W316" s="52"/>
      <c r="X316" s="52"/>
      <c r="Y316" s="52"/>
    </row>
    <row r="317" spans="1:25" ht="13.5">
      <c r="A317" s="52"/>
      <c r="B317" s="52"/>
      <c r="C317" s="52"/>
      <c r="E317" s="52"/>
      <c r="G317" s="590"/>
      <c r="O317" s="396"/>
      <c r="Q317" s="52"/>
      <c r="R317" s="52"/>
      <c r="S317" s="52"/>
      <c r="T317" s="52"/>
      <c r="U317" s="52"/>
      <c r="V317" s="52"/>
      <c r="W317" s="52"/>
      <c r="X317" s="52"/>
      <c r="Y317" s="52"/>
    </row>
    <row r="318" spans="1:25" ht="13.5">
      <c r="A318" s="52"/>
      <c r="B318" s="52"/>
      <c r="C318" s="52"/>
      <c r="E318" s="52"/>
      <c r="G318" s="590"/>
      <c r="O318" s="396"/>
      <c r="Q318" s="52"/>
      <c r="R318" s="52"/>
      <c r="S318" s="52"/>
      <c r="T318" s="52"/>
      <c r="U318" s="52"/>
      <c r="V318" s="52"/>
      <c r="W318" s="52"/>
      <c r="X318" s="52"/>
      <c r="Y318" s="52"/>
    </row>
    <row r="319" spans="1:25" ht="13.5">
      <c r="A319" s="52"/>
      <c r="B319" s="52"/>
      <c r="C319" s="52"/>
      <c r="E319" s="52"/>
      <c r="G319" s="590"/>
      <c r="O319" s="396"/>
      <c r="Q319" s="52"/>
      <c r="R319" s="52"/>
      <c r="S319" s="52"/>
      <c r="T319" s="52"/>
      <c r="U319" s="52"/>
      <c r="V319" s="52"/>
      <c r="W319" s="52"/>
      <c r="X319" s="52"/>
      <c r="Y319" s="52"/>
    </row>
    <row r="320" spans="1:25" ht="13.5">
      <c r="A320" s="52"/>
      <c r="B320" s="52"/>
      <c r="C320" s="52"/>
      <c r="E320" s="52"/>
      <c r="G320" s="590"/>
      <c r="O320" s="396"/>
      <c r="Q320" s="52"/>
      <c r="R320" s="52"/>
      <c r="S320" s="52"/>
      <c r="T320" s="52"/>
      <c r="U320" s="52"/>
      <c r="V320" s="52"/>
      <c r="W320" s="52"/>
      <c r="X320" s="52"/>
      <c r="Y320" s="52"/>
    </row>
    <row r="321" spans="1:25" ht="13.5">
      <c r="A321" s="52"/>
      <c r="B321" s="52"/>
      <c r="C321" s="52"/>
      <c r="E321" s="52"/>
      <c r="G321" s="590"/>
      <c r="O321" s="396"/>
      <c r="Q321" s="52"/>
      <c r="R321" s="52"/>
      <c r="S321" s="52"/>
      <c r="T321" s="52"/>
      <c r="U321" s="52"/>
      <c r="V321" s="52"/>
      <c r="W321" s="52"/>
      <c r="X321" s="52"/>
      <c r="Y321" s="52"/>
    </row>
    <row r="322" spans="1:25" ht="13.5">
      <c r="A322" s="52"/>
      <c r="B322" s="52"/>
      <c r="C322" s="52"/>
      <c r="E322" s="52"/>
      <c r="G322" s="590"/>
      <c r="O322" s="396"/>
      <c r="Q322" s="52"/>
      <c r="R322" s="52"/>
      <c r="S322" s="52"/>
      <c r="T322" s="52"/>
      <c r="U322" s="52"/>
      <c r="V322" s="52"/>
      <c r="W322" s="52"/>
      <c r="X322" s="52"/>
      <c r="Y322" s="52"/>
    </row>
    <row r="323" spans="1:25" ht="13.5">
      <c r="A323" s="52"/>
      <c r="B323" s="52"/>
      <c r="C323" s="52"/>
      <c r="E323" s="52"/>
      <c r="G323" s="590"/>
      <c r="O323" s="396"/>
      <c r="Q323" s="52"/>
      <c r="R323" s="52"/>
      <c r="S323" s="52"/>
      <c r="T323" s="52"/>
      <c r="U323" s="52"/>
      <c r="V323" s="52"/>
      <c r="W323" s="52"/>
      <c r="X323" s="52"/>
      <c r="Y323" s="52"/>
    </row>
    <row r="324" spans="1:25" ht="13.5">
      <c r="A324" s="52"/>
      <c r="B324" s="52"/>
      <c r="C324" s="52"/>
      <c r="E324" s="52"/>
      <c r="G324" s="590"/>
      <c r="O324" s="396"/>
      <c r="Q324" s="52"/>
      <c r="R324" s="52"/>
      <c r="S324" s="52"/>
      <c r="T324" s="52"/>
      <c r="U324" s="52"/>
      <c r="V324" s="52"/>
      <c r="W324" s="52"/>
      <c r="X324" s="52"/>
      <c r="Y324" s="52"/>
    </row>
    <row r="325" spans="1:25" ht="13.5">
      <c r="A325" s="52"/>
      <c r="B325" s="52"/>
      <c r="C325" s="52"/>
      <c r="E325" s="52"/>
      <c r="G325" s="590"/>
      <c r="O325" s="396"/>
      <c r="Q325" s="52"/>
      <c r="R325" s="52"/>
      <c r="S325" s="52"/>
      <c r="T325" s="52"/>
      <c r="U325" s="52"/>
      <c r="V325" s="52"/>
      <c r="W325" s="52"/>
      <c r="X325" s="52"/>
      <c r="Y325" s="52"/>
    </row>
    <row r="326" spans="1:25" ht="13.5">
      <c r="A326" s="52"/>
      <c r="B326" s="52"/>
      <c r="C326" s="52"/>
      <c r="E326" s="52"/>
      <c r="G326" s="590"/>
      <c r="O326" s="396"/>
      <c r="Q326" s="52"/>
      <c r="R326" s="52"/>
      <c r="S326" s="52"/>
      <c r="T326" s="52"/>
      <c r="U326" s="52"/>
      <c r="V326" s="52"/>
      <c r="W326" s="52"/>
      <c r="X326" s="52"/>
      <c r="Y326" s="52"/>
    </row>
    <row r="327" spans="1:25" ht="13.5">
      <c r="A327" s="52"/>
      <c r="B327" s="52"/>
      <c r="C327" s="52"/>
      <c r="E327" s="52"/>
      <c r="G327" s="590"/>
      <c r="O327" s="396"/>
      <c r="Q327" s="52"/>
      <c r="R327" s="52"/>
      <c r="S327" s="52"/>
      <c r="T327" s="52"/>
      <c r="U327" s="52"/>
      <c r="V327" s="52"/>
      <c r="W327" s="52"/>
      <c r="X327" s="52"/>
      <c r="Y327" s="52"/>
    </row>
    <row r="328" spans="1:25" ht="13.5">
      <c r="A328" s="52"/>
      <c r="B328" s="52"/>
      <c r="C328" s="52"/>
      <c r="E328" s="52"/>
      <c r="G328" s="590"/>
      <c r="O328" s="396"/>
      <c r="Q328" s="52"/>
      <c r="R328" s="52"/>
      <c r="S328" s="52"/>
      <c r="T328" s="52"/>
      <c r="U328" s="52"/>
      <c r="V328" s="52"/>
      <c r="W328" s="52"/>
      <c r="X328" s="52"/>
      <c r="Y328" s="52"/>
    </row>
    <row r="329" spans="1:25" ht="13.5">
      <c r="A329" s="52"/>
      <c r="B329" s="52"/>
      <c r="C329" s="52"/>
      <c r="E329" s="52"/>
      <c r="G329" s="590"/>
      <c r="O329" s="396"/>
      <c r="Q329" s="52"/>
      <c r="R329" s="52"/>
      <c r="S329" s="52"/>
      <c r="T329" s="52"/>
      <c r="U329" s="52"/>
      <c r="V329" s="52"/>
      <c r="W329" s="52"/>
      <c r="X329" s="52"/>
      <c r="Y329" s="52"/>
    </row>
    <row r="330" spans="1:25" ht="13.5">
      <c r="A330" s="52"/>
      <c r="B330" s="52"/>
      <c r="C330" s="52"/>
      <c r="E330" s="52"/>
      <c r="G330" s="590"/>
      <c r="O330" s="396"/>
      <c r="Q330" s="52"/>
      <c r="R330" s="52"/>
      <c r="S330" s="52"/>
      <c r="T330" s="52"/>
      <c r="U330" s="52"/>
      <c r="V330" s="52"/>
      <c r="W330" s="52"/>
      <c r="X330" s="52"/>
      <c r="Y330" s="52"/>
    </row>
    <row r="331" spans="1:25" ht="13.5">
      <c r="A331" s="52"/>
      <c r="B331" s="52"/>
      <c r="C331" s="52"/>
      <c r="E331" s="52"/>
      <c r="G331" s="590"/>
      <c r="O331" s="396"/>
      <c r="Q331" s="52"/>
      <c r="R331" s="52"/>
      <c r="S331" s="52"/>
      <c r="T331" s="52"/>
      <c r="U331" s="52"/>
      <c r="V331" s="52"/>
      <c r="W331" s="52"/>
      <c r="X331" s="52"/>
      <c r="Y331" s="52"/>
    </row>
    <row r="332" spans="1:25" ht="13.5">
      <c r="A332" s="52"/>
      <c r="B332" s="52"/>
      <c r="C332" s="52"/>
      <c r="E332" s="52"/>
      <c r="G332" s="590"/>
      <c r="O332" s="396"/>
      <c r="Q332" s="52"/>
      <c r="R332" s="52"/>
      <c r="S332" s="52"/>
      <c r="T332" s="52"/>
      <c r="U332" s="52"/>
      <c r="V332" s="52"/>
      <c r="W332" s="52"/>
      <c r="X332" s="52"/>
      <c r="Y332" s="52"/>
    </row>
    <row r="333" spans="1:25" ht="13.5">
      <c r="A333" s="52"/>
      <c r="B333" s="52"/>
      <c r="C333" s="52"/>
      <c r="E333" s="52"/>
      <c r="G333" s="590"/>
      <c r="O333" s="396"/>
      <c r="Q333" s="52"/>
      <c r="R333" s="52"/>
      <c r="S333" s="52"/>
      <c r="T333" s="52"/>
      <c r="U333" s="52"/>
      <c r="V333" s="52"/>
      <c r="W333" s="52"/>
      <c r="X333" s="52"/>
      <c r="Y333" s="52"/>
    </row>
    <row r="334" spans="1:25" ht="13.5">
      <c r="A334" s="52"/>
      <c r="B334" s="52"/>
      <c r="C334" s="52"/>
      <c r="E334" s="52"/>
      <c r="G334" s="590"/>
      <c r="O334" s="396"/>
      <c r="Q334" s="52"/>
      <c r="R334" s="52"/>
      <c r="S334" s="52"/>
      <c r="T334" s="52"/>
      <c r="U334" s="52"/>
      <c r="V334" s="52"/>
      <c r="W334" s="52"/>
      <c r="X334" s="52"/>
      <c r="Y334" s="52"/>
    </row>
    <row r="335" spans="1:25" ht="13.5">
      <c r="A335" s="52"/>
      <c r="B335" s="52"/>
      <c r="C335" s="52"/>
      <c r="E335" s="52"/>
      <c r="G335" s="590"/>
      <c r="O335" s="396"/>
      <c r="Q335" s="52"/>
      <c r="R335" s="52"/>
      <c r="S335" s="52"/>
      <c r="T335" s="52"/>
      <c r="U335" s="52"/>
      <c r="V335" s="52"/>
      <c r="W335" s="52"/>
      <c r="X335" s="52"/>
      <c r="Y335" s="52"/>
    </row>
    <row r="336" spans="1:25" ht="13.5">
      <c r="A336" s="52"/>
      <c r="B336" s="52"/>
      <c r="C336" s="52"/>
      <c r="E336" s="52"/>
      <c r="G336" s="590"/>
      <c r="O336" s="396"/>
      <c r="Q336" s="52"/>
      <c r="R336" s="52"/>
      <c r="S336" s="52"/>
      <c r="T336" s="52"/>
      <c r="U336" s="52"/>
      <c r="V336" s="52"/>
      <c r="W336" s="52"/>
      <c r="X336" s="52"/>
      <c r="Y336" s="52"/>
    </row>
    <row r="337" spans="1:25" ht="13.5">
      <c r="A337" s="52"/>
      <c r="B337" s="52"/>
      <c r="C337" s="52"/>
      <c r="E337" s="52"/>
      <c r="G337" s="590"/>
      <c r="O337" s="396"/>
      <c r="Q337" s="52"/>
      <c r="R337" s="52"/>
      <c r="S337" s="52"/>
      <c r="T337" s="52"/>
      <c r="U337" s="52"/>
      <c r="V337" s="52"/>
      <c r="W337" s="52"/>
      <c r="X337" s="52"/>
      <c r="Y337" s="52"/>
    </row>
    <row r="338" spans="1:25" ht="13.5">
      <c r="A338" s="52"/>
      <c r="B338" s="52"/>
      <c r="C338" s="52"/>
      <c r="E338" s="52"/>
      <c r="G338" s="590"/>
      <c r="O338" s="396"/>
      <c r="Q338" s="52"/>
      <c r="R338" s="52"/>
      <c r="S338" s="52"/>
      <c r="T338" s="52"/>
      <c r="U338" s="52"/>
      <c r="V338" s="52"/>
      <c r="W338" s="52"/>
      <c r="X338" s="52"/>
      <c r="Y338" s="52"/>
    </row>
    <row r="339" spans="1:25" ht="13.5">
      <c r="A339" s="52"/>
      <c r="B339" s="52"/>
      <c r="C339" s="52"/>
      <c r="E339" s="52"/>
      <c r="G339" s="590"/>
      <c r="O339" s="396"/>
      <c r="Q339" s="52"/>
      <c r="R339" s="52"/>
      <c r="S339" s="52"/>
      <c r="T339" s="52"/>
      <c r="U339" s="52"/>
      <c r="V339" s="52"/>
      <c r="W339" s="52"/>
      <c r="X339" s="52"/>
      <c r="Y339" s="52"/>
    </row>
    <row r="340" spans="1:25" ht="13.5">
      <c r="A340" s="52"/>
      <c r="B340" s="52"/>
      <c r="C340" s="52"/>
      <c r="E340" s="52"/>
      <c r="G340" s="590"/>
      <c r="O340" s="396"/>
      <c r="Q340" s="52"/>
      <c r="R340" s="52"/>
      <c r="S340" s="52"/>
      <c r="T340" s="52"/>
      <c r="U340" s="52"/>
      <c r="V340" s="52"/>
      <c r="W340" s="52"/>
      <c r="X340" s="52"/>
      <c r="Y340" s="52"/>
    </row>
    <row r="341" spans="1:25" ht="13.5">
      <c r="A341" s="52"/>
      <c r="B341" s="52"/>
      <c r="C341" s="52"/>
      <c r="E341" s="52"/>
      <c r="G341" s="590"/>
      <c r="O341" s="396"/>
      <c r="Q341" s="52"/>
      <c r="R341" s="52"/>
      <c r="S341" s="52"/>
      <c r="T341" s="52"/>
      <c r="U341" s="52"/>
      <c r="V341" s="52"/>
      <c r="W341" s="52"/>
      <c r="X341" s="52"/>
      <c r="Y341" s="52"/>
    </row>
    <row r="342" spans="1:25" ht="13.5">
      <c r="A342" s="52"/>
      <c r="B342" s="52"/>
      <c r="C342" s="52"/>
      <c r="E342" s="52"/>
      <c r="G342" s="590"/>
      <c r="O342" s="396"/>
      <c r="Q342" s="52"/>
      <c r="R342" s="52"/>
      <c r="S342" s="52"/>
      <c r="T342" s="52"/>
      <c r="U342" s="52"/>
      <c r="V342" s="52"/>
      <c r="W342" s="52"/>
      <c r="X342" s="52"/>
      <c r="Y342" s="52"/>
    </row>
    <row r="343" spans="1:25" ht="13.5">
      <c r="A343" s="52"/>
      <c r="B343" s="52"/>
      <c r="C343" s="52"/>
      <c r="E343" s="52"/>
      <c r="G343" s="590"/>
      <c r="O343" s="396"/>
      <c r="Q343" s="52"/>
      <c r="R343" s="52"/>
      <c r="S343" s="52"/>
      <c r="T343" s="52"/>
      <c r="U343" s="52"/>
      <c r="V343" s="52"/>
      <c r="W343" s="52"/>
      <c r="X343" s="52"/>
      <c r="Y343" s="52"/>
    </row>
    <row r="344" spans="1:25" ht="13.5">
      <c r="A344" s="52"/>
      <c r="B344" s="52"/>
      <c r="C344" s="52"/>
      <c r="E344" s="52"/>
      <c r="G344" s="590"/>
      <c r="O344" s="396"/>
      <c r="Q344" s="52"/>
      <c r="R344" s="52"/>
      <c r="S344" s="52"/>
      <c r="T344" s="52"/>
      <c r="U344" s="52"/>
      <c r="V344" s="52"/>
      <c r="W344" s="52"/>
      <c r="X344" s="52"/>
      <c r="Y344" s="52"/>
    </row>
    <row r="345" spans="1:25" ht="13.5">
      <c r="A345" s="52"/>
      <c r="B345" s="52"/>
      <c r="C345" s="52"/>
      <c r="E345" s="52"/>
      <c r="G345" s="590"/>
      <c r="O345" s="396"/>
      <c r="Q345" s="52"/>
      <c r="R345" s="52"/>
      <c r="S345" s="52"/>
      <c r="T345" s="52"/>
      <c r="U345" s="52"/>
      <c r="V345" s="52"/>
      <c r="W345" s="52"/>
      <c r="X345" s="52"/>
      <c r="Y345" s="52"/>
    </row>
    <row r="346" spans="1:25" ht="13.5">
      <c r="A346" s="52"/>
      <c r="B346" s="52"/>
      <c r="C346" s="52"/>
      <c r="E346" s="52"/>
      <c r="G346" s="590"/>
      <c r="O346" s="396"/>
      <c r="Q346" s="52"/>
      <c r="R346" s="52"/>
      <c r="S346" s="52"/>
      <c r="T346" s="52"/>
      <c r="U346" s="52"/>
      <c r="V346" s="52"/>
      <c r="W346" s="52"/>
      <c r="X346" s="52"/>
      <c r="Y346" s="52"/>
    </row>
    <row r="347" spans="1:25" ht="13.5">
      <c r="A347" s="52"/>
      <c r="B347" s="52"/>
      <c r="C347" s="52"/>
      <c r="E347" s="52"/>
      <c r="G347" s="590"/>
      <c r="O347" s="396"/>
      <c r="Q347" s="52"/>
      <c r="R347" s="52"/>
      <c r="S347" s="52"/>
      <c r="T347" s="52"/>
      <c r="U347" s="52"/>
      <c r="V347" s="52"/>
      <c r="W347" s="52"/>
      <c r="X347" s="52"/>
      <c r="Y347" s="52"/>
    </row>
    <row r="348" spans="1:25" ht="13.5">
      <c r="A348" s="52"/>
      <c r="B348" s="52"/>
      <c r="C348" s="52"/>
      <c r="E348" s="52"/>
      <c r="G348" s="590"/>
      <c r="O348" s="396"/>
      <c r="Q348" s="52"/>
      <c r="R348" s="52"/>
      <c r="S348" s="52"/>
      <c r="T348" s="52"/>
      <c r="U348" s="52"/>
      <c r="V348" s="52"/>
      <c r="W348" s="52"/>
      <c r="X348" s="52"/>
      <c r="Y348" s="52"/>
    </row>
    <row r="349" spans="1:25" ht="13.5">
      <c r="A349" s="52"/>
      <c r="B349" s="52"/>
      <c r="C349" s="52"/>
      <c r="E349" s="52"/>
      <c r="G349" s="590"/>
      <c r="O349" s="396"/>
      <c r="Q349" s="52"/>
      <c r="R349" s="52"/>
      <c r="S349" s="52"/>
      <c r="T349" s="52"/>
      <c r="U349" s="52"/>
      <c r="V349" s="52"/>
      <c r="W349" s="52"/>
      <c r="X349" s="52"/>
      <c r="Y349" s="52"/>
    </row>
    <row r="350" spans="1:25" ht="13.5">
      <c r="A350" s="52"/>
      <c r="B350" s="52"/>
      <c r="C350" s="52"/>
      <c r="E350" s="52"/>
      <c r="G350" s="590"/>
      <c r="O350" s="396"/>
      <c r="Q350" s="52"/>
      <c r="R350" s="52"/>
      <c r="S350" s="52"/>
      <c r="T350" s="52"/>
      <c r="U350" s="52"/>
      <c r="V350" s="52"/>
      <c r="W350" s="52"/>
      <c r="X350" s="52"/>
      <c r="Y350" s="52"/>
    </row>
    <row r="351" spans="1:25" ht="13.5">
      <c r="A351" s="52"/>
      <c r="B351" s="52"/>
      <c r="C351" s="52"/>
      <c r="E351" s="52"/>
      <c r="G351" s="590"/>
      <c r="O351" s="396"/>
      <c r="Q351" s="52"/>
      <c r="R351" s="52"/>
      <c r="S351" s="52"/>
      <c r="T351" s="52"/>
      <c r="U351" s="52"/>
      <c r="V351" s="52"/>
      <c r="W351" s="52"/>
      <c r="X351" s="52"/>
      <c r="Y351" s="52"/>
    </row>
    <row r="352" spans="1:25" ht="13.5">
      <c r="A352" s="52"/>
      <c r="B352" s="52"/>
      <c r="C352" s="52"/>
      <c r="E352" s="52"/>
      <c r="G352" s="590"/>
      <c r="O352" s="396"/>
      <c r="Q352" s="52"/>
      <c r="R352" s="52"/>
      <c r="S352" s="52"/>
      <c r="T352" s="52"/>
      <c r="U352" s="52"/>
      <c r="V352" s="52"/>
      <c r="W352" s="52"/>
      <c r="X352" s="52"/>
      <c r="Y352" s="52"/>
    </row>
    <row r="353" spans="1:25" ht="13.5">
      <c r="A353" s="52"/>
      <c r="B353" s="52"/>
      <c r="C353" s="52"/>
      <c r="E353" s="52"/>
      <c r="G353" s="590"/>
      <c r="O353" s="396"/>
      <c r="Q353" s="52"/>
      <c r="R353" s="52"/>
      <c r="S353" s="52"/>
      <c r="T353" s="52"/>
      <c r="U353" s="52"/>
      <c r="V353" s="52"/>
      <c r="W353" s="52"/>
      <c r="X353" s="52"/>
      <c r="Y353" s="52"/>
    </row>
    <row r="354" spans="1:25" ht="13.5">
      <c r="A354" s="52"/>
      <c r="B354" s="52"/>
      <c r="C354" s="52"/>
      <c r="E354" s="52"/>
      <c r="G354" s="590"/>
      <c r="O354" s="396"/>
      <c r="Q354" s="52"/>
      <c r="R354" s="52"/>
      <c r="S354" s="52"/>
      <c r="T354" s="52"/>
      <c r="U354" s="52"/>
      <c r="V354" s="52"/>
      <c r="W354" s="52"/>
      <c r="X354" s="52"/>
      <c r="Y354" s="52"/>
    </row>
    <row r="355" spans="1:25" ht="13.5">
      <c r="A355" s="52"/>
      <c r="B355" s="52"/>
      <c r="C355" s="52"/>
      <c r="E355" s="52"/>
      <c r="G355" s="590"/>
      <c r="O355" s="396"/>
      <c r="Q355" s="52"/>
      <c r="R355" s="52"/>
      <c r="S355" s="52"/>
      <c r="T355" s="52"/>
      <c r="U355" s="52"/>
      <c r="V355" s="52"/>
      <c r="W355" s="52"/>
      <c r="X355" s="52"/>
      <c r="Y355" s="52"/>
    </row>
    <row r="356" spans="1:25" ht="13.5">
      <c r="A356" s="52"/>
      <c r="B356" s="52"/>
      <c r="C356" s="52"/>
      <c r="E356" s="52"/>
      <c r="G356" s="590"/>
      <c r="O356" s="396"/>
      <c r="Q356" s="52"/>
      <c r="R356" s="52"/>
      <c r="S356" s="52"/>
      <c r="T356" s="52"/>
      <c r="U356" s="52"/>
      <c r="V356" s="52"/>
      <c r="W356" s="52"/>
      <c r="X356" s="52"/>
      <c r="Y356" s="52"/>
    </row>
    <row r="357" spans="1:25" ht="13.5">
      <c r="A357" s="52"/>
      <c r="B357" s="52"/>
      <c r="C357" s="52"/>
      <c r="E357" s="52"/>
      <c r="G357" s="590"/>
      <c r="O357" s="396"/>
      <c r="Q357" s="52"/>
      <c r="R357" s="52"/>
      <c r="S357" s="52"/>
      <c r="T357" s="52"/>
      <c r="U357" s="52"/>
      <c r="V357" s="52"/>
      <c r="W357" s="52"/>
      <c r="X357" s="52"/>
      <c r="Y357" s="52"/>
    </row>
    <row r="358" spans="1:25" ht="13.5">
      <c r="A358" s="52"/>
      <c r="B358" s="52"/>
      <c r="C358" s="52"/>
      <c r="E358" s="52"/>
      <c r="G358" s="590"/>
      <c r="O358" s="396"/>
      <c r="Q358" s="52"/>
      <c r="R358" s="52"/>
      <c r="S358" s="52"/>
      <c r="T358" s="52"/>
      <c r="U358" s="52"/>
      <c r="V358" s="52"/>
      <c r="W358" s="52"/>
      <c r="X358" s="52"/>
      <c r="Y358" s="52"/>
    </row>
    <row r="359" spans="1:25" ht="13.5">
      <c r="A359" s="52"/>
      <c r="B359" s="52"/>
      <c r="C359" s="52"/>
      <c r="E359" s="52"/>
      <c r="G359" s="590"/>
      <c r="O359" s="396"/>
      <c r="Q359" s="52"/>
      <c r="R359" s="52"/>
      <c r="S359" s="52"/>
      <c r="T359" s="52"/>
      <c r="U359" s="52"/>
      <c r="V359" s="52"/>
      <c r="W359" s="52"/>
      <c r="X359" s="52"/>
      <c r="Y359" s="52"/>
    </row>
    <row r="360" spans="1:25" ht="13.5">
      <c r="A360" s="52"/>
      <c r="B360" s="52"/>
      <c r="C360" s="52"/>
      <c r="E360" s="52"/>
      <c r="G360" s="590"/>
      <c r="O360" s="396"/>
      <c r="Q360" s="52"/>
      <c r="R360" s="52"/>
      <c r="S360" s="52"/>
      <c r="T360" s="52"/>
      <c r="U360" s="52"/>
      <c r="V360" s="52"/>
      <c r="W360" s="52"/>
      <c r="X360" s="52"/>
      <c r="Y360" s="52"/>
    </row>
    <row r="361" spans="1:25" ht="13.5">
      <c r="A361" s="52"/>
      <c r="B361" s="52"/>
      <c r="C361" s="52"/>
      <c r="E361" s="52"/>
      <c r="G361" s="590"/>
      <c r="O361" s="396"/>
      <c r="Q361" s="52"/>
      <c r="R361" s="52"/>
      <c r="S361" s="52"/>
      <c r="T361" s="52"/>
      <c r="U361" s="52"/>
      <c r="V361" s="52"/>
      <c r="W361" s="52"/>
      <c r="X361" s="52"/>
      <c r="Y361" s="52"/>
    </row>
    <row r="362" spans="1:25" ht="13.5">
      <c r="A362" s="52"/>
      <c r="B362" s="52"/>
      <c r="C362" s="52"/>
      <c r="E362" s="52"/>
      <c r="G362" s="590"/>
      <c r="O362" s="396"/>
      <c r="Q362" s="52"/>
      <c r="R362" s="52"/>
      <c r="S362" s="52"/>
      <c r="T362" s="52"/>
      <c r="U362" s="52"/>
      <c r="V362" s="52"/>
      <c r="W362" s="52"/>
      <c r="X362" s="52"/>
      <c r="Y362" s="52"/>
    </row>
    <row r="363" spans="1:25" ht="13.5">
      <c r="A363" s="52"/>
      <c r="B363" s="52"/>
      <c r="C363" s="52"/>
      <c r="E363" s="52"/>
      <c r="G363" s="590"/>
      <c r="O363" s="396"/>
      <c r="Q363" s="52"/>
      <c r="R363" s="52"/>
      <c r="S363" s="52"/>
      <c r="T363" s="52"/>
      <c r="U363" s="52"/>
      <c r="V363" s="52"/>
      <c r="W363" s="52"/>
      <c r="X363" s="52"/>
      <c r="Y363" s="52"/>
    </row>
    <row r="364" spans="1:25" ht="13.5">
      <c r="A364" s="52"/>
      <c r="B364" s="52"/>
      <c r="C364" s="52"/>
      <c r="E364" s="52"/>
      <c r="G364" s="590"/>
      <c r="O364" s="396"/>
      <c r="Q364" s="52"/>
      <c r="R364" s="52"/>
      <c r="S364" s="52"/>
      <c r="T364" s="52"/>
      <c r="U364" s="52"/>
      <c r="V364" s="52"/>
      <c r="W364" s="52"/>
      <c r="X364" s="52"/>
      <c r="Y364" s="52"/>
    </row>
    <row r="365" spans="1:25" ht="13.5">
      <c r="A365" s="52"/>
      <c r="B365" s="52"/>
      <c r="C365" s="52"/>
      <c r="E365" s="52"/>
      <c r="G365" s="590"/>
      <c r="O365" s="396"/>
      <c r="Q365" s="52"/>
      <c r="R365" s="52"/>
      <c r="S365" s="52"/>
      <c r="T365" s="52"/>
      <c r="U365" s="52"/>
      <c r="V365" s="52"/>
      <c r="W365" s="52"/>
      <c r="X365" s="52"/>
      <c r="Y365" s="52"/>
    </row>
    <row r="366" spans="1:25" ht="13.5">
      <c r="A366" s="52"/>
      <c r="B366" s="52"/>
      <c r="C366" s="52"/>
      <c r="E366" s="52"/>
      <c r="G366" s="590"/>
      <c r="O366" s="396"/>
      <c r="Q366" s="52"/>
      <c r="R366" s="52"/>
      <c r="S366" s="52"/>
      <c r="T366" s="52"/>
      <c r="U366" s="52"/>
      <c r="V366" s="52"/>
      <c r="W366" s="52"/>
      <c r="X366" s="52"/>
      <c r="Y366" s="52"/>
    </row>
    <row r="367" spans="1:25" ht="13.5">
      <c r="A367" s="52"/>
      <c r="B367" s="52"/>
      <c r="C367" s="52"/>
      <c r="E367" s="52"/>
      <c r="G367" s="590"/>
      <c r="O367" s="396"/>
      <c r="Q367" s="52"/>
      <c r="R367" s="52"/>
      <c r="S367" s="52"/>
      <c r="T367" s="52"/>
      <c r="U367" s="52"/>
      <c r="V367" s="52"/>
      <c r="W367" s="52"/>
      <c r="X367" s="52"/>
      <c r="Y367" s="52"/>
    </row>
    <row r="368" spans="1:25" ht="13.5">
      <c r="A368" s="52"/>
      <c r="B368" s="52"/>
      <c r="C368" s="52"/>
      <c r="E368" s="52"/>
      <c r="G368" s="590"/>
      <c r="O368" s="396"/>
      <c r="Q368" s="52"/>
      <c r="R368" s="52"/>
      <c r="S368" s="52"/>
      <c r="T368" s="52"/>
      <c r="U368" s="52"/>
      <c r="V368" s="52"/>
      <c r="W368" s="52"/>
      <c r="X368" s="52"/>
      <c r="Y368" s="52"/>
    </row>
    <row r="369" spans="1:25" ht="13.5">
      <c r="A369" s="52"/>
      <c r="B369" s="52"/>
      <c r="C369" s="52"/>
      <c r="E369" s="52"/>
      <c r="G369" s="590"/>
      <c r="O369" s="396"/>
      <c r="Q369" s="52"/>
      <c r="R369" s="52"/>
      <c r="S369" s="52"/>
      <c r="T369" s="52"/>
      <c r="U369" s="52"/>
      <c r="V369" s="52"/>
      <c r="W369" s="52"/>
      <c r="X369" s="52"/>
      <c r="Y369" s="52"/>
    </row>
    <row r="370" spans="1:25" ht="13.5">
      <c r="A370" s="52"/>
      <c r="B370" s="52"/>
      <c r="C370" s="52"/>
      <c r="E370" s="52"/>
      <c r="G370" s="590"/>
      <c r="O370" s="396"/>
      <c r="Q370" s="52"/>
      <c r="R370" s="52"/>
      <c r="S370" s="52"/>
      <c r="T370" s="52"/>
      <c r="U370" s="52"/>
      <c r="V370" s="52"/>
      <c r="W370" s="52"/>
      <c r="X370" s="52"/>
      <c r="Y370" s="52"/>
    </row>
    <row r="371" spans="1:25" ht="13.5">
      <c r="A371" s="52"/>
      <c r="B371" s="52"/>
      <c r="C371" s="52"/>
      <c r="E371" s="52"/>
      <c r="G371" s="590"/>
      <c r="O371" s="396"/>
      <c r="Q371" s="52"/>
      <c r="R371" s="52"/>
      <c r="S371" s="52"/>
      <c r="T371" s="52"/>
      <c r="U371" s="52"/>
      <c r="V371" s="52"/>
      <c r="W371" s="52"/>
      <c r="X371" s="52"/>
      <c r="Y371" s="52"/>
    </row>
    <row r="372" spans="1:25" ht="13.5">
      <c r="A372" s="52"/>
      <c r="B372" s="52"/>
      <c r="C372" s="52"/>
      <c r="E372" s="52"/>
      <c r="G372" s="590"/>
      <c r="O372" s="396"/>
      <c r="Q372" s="52"/>
      <c r="R372" s="52"/>
      <c r="S372" s="52"/>
      <c r="T372" s="52"/>
      <c r="U372" s="52"/>
      <c r="V372" s="52"/>
      <c r="W372" s="52"/>
      <c r="X372" s="52"/>
      <c r="Y372" s="52"/>
    </row>
    <row r="373" spans="1:25" ht="13.5">
      <c r="A373" s="52"/>
      <c r="B373" s="52"/>
      <c r="C373" s="52"/>
      <c r="E373" s="52"/>
      <c r="G373" s="590"/>
      <c r="O373" s="396"/>
      <c r="Q373" s="52"/>
      <c r="R373" s="52"/>
      <c r="S373" s="52"/>
      <c r="T373" s="52"/>
      <c r="U373" s="52"/>
      <c r="V373" s="52"/>
      <c r="W373" s="52"/>
      <c r="X373" s="52"/>
      <c r="Y373" s="52"/>
    </row>
    <row r="374" spans="1:25" ht="13.5">
      <c r="A374" s="52"/>
      <c r="B374" s="52"/>
      <c r="C374" s="52"/>
      <c r="E374" s="52"/>
      <c r="G374" s="590"/>
      <c r="O374" s="396"/>
      <c r="Q374" s="52"/>
      <c r="R374" s="52"/>
      <c r="S374" s="52"/>
      <c r="T374" s="52"/>
      <c r="U374" s="52"/>
      <c r="V374" s="52"/>
      <c r="W374" s="52"/>
      <c r="X374" s="52"/>
      <c r="Y374" s="52"/>
    </row>
    <row r="375" spans="1:25" ht="13.5">
      <c r="A375" s="52"/>
      <c r="B375" s="52"/>
      <c r="C375" s="52"/>
      <c r="E375" s="52"/>
      <c r="G375" s="590"/>
      <c r="O375" s="396"/>
      <c r="Q375" s="52"/>
      <c r="R375" s="52"/>
      <c r="S375" s="52"/>
      <c r="T375" s="52"/>
      <c r="U375" s="52"/>
      <c r="V375" s="52"/>
      <c r="W375" s="52"/>
      <c r="X375" s="52"/>
      <c r="Y375" s="52"/>
    </row>
    <row r="376" spans="1:25" ht="13.5">
      <c r="A376" s="52"/>
      <c r="B376" s="52"/>
      <c r="C376" s="52"/>
      <c r="E376" s="52"/>
      <c r="G376" s="590"/>
      <c r="O376" s="396"/>
      <c r="Q376" s="52"/>
      <c r="R376" s="52"/>
      <c r="S376" s="52"/>
      <c r="T376" s="52"/>
      <c r="U376" s="52"/>
      <c r="V376" s="52"/>
      <c r="W376" s="52"/>
      <c r="X376" s="52"/>
      <c r="Y376" s="52"/>
    </row>
    <row r="377" spans="1:25" ht="13.5">
      <c r="A377" s="52"/>
      <c r="B377" s="52"/>
      <c r="C377" s="52"/>
      <c r="E377" s="52"/>
      <c r="G377" s="590"/>
      <c r="O377" s="396"/>
      <c r="Q377" s="52"/>
      <c r="R377" s="52"/>
      <c r="S377" s="52"/>
      <c r="T377" s="52"/>
      <c r="U377" s="52"/>
      <c r="V377" s="52"/>
      <c r="W377" s="52"/>
      <c r="X377" s="52"/>
      <c r="Y377" s="52"/>
    </row>
    <row r="378" spans="1:25" ht="13.5">
      <c r="A378" s="52"/>
      <c r="B378" s="52"/>
      <c r="C378" s="52"/>
      <c r="E378" s="52"/>
      <c r="G378" s="590"/>
      <c r="O378" s="396"/>
      <c r="Q378" s="52"/>
      <c r="R378" s="52"/>
      <c r="S378" s="52"/>
      <c r="T378" s="52"/>
      <c r="U378" s="52"/>
      <c r="V378" s="52"/>
      <c r="W378" s="52"/>
      <c r="X378" s="52"/>
      <c r="Y378" s="52"/>
    </row>
    <row r="379" spans="1:25" ht="13.5">
      <c r="A379" s="52"/>
      <c r="B379" s="52"/>
      <c r="C379" s="52"/>
      <c r="E379" s="52"/>
      <c r="G379" s="590"/>
      <c r="O379" s="396"/>
      <c r="Q379" s="52"/>
      <c r="R379" s="52"/>
      <c r="S379" s="52"/>
      <c r="T379" s="52"/>
      <c r="U379" s="52"/>
      <c r="V379" s="52"/>
      <c r="W379" s="52"/>
      <c r="X379" s="52"/>
      <c r="Y379" s="52"/>
    </row>
    <row r="380" spans="1:25" ht="13.5">
      <c r="A380" s="52"/>
      <c r="B380" s="52"/>
      <c r="C380" s="52"/>
      <c r="E380" s="52"/>
      <c r="G380" s="590"/>
      <c r="O380" s="396"/>
      <c r="Q380" s="52"/>
      <c r="R380" s="52"/>
      <c r="S380" s="52"/>
      <c r="T380" s="52"/>
      <c r="U380" s="52"/>
      <c r="V380" s="52"/>
      <c r="W380" s="52"/>
      <c r="X380" s="52"/>
      <c r="Y380" s="52"/>
    </row>
    <row r="381" spans="1:25" ht="13.5">
      <c r="A381" s="52"/>
      <c r="B381" s="52"/>
      <c r="C381" s="52"/>
      <c r="E381" s="52"/>
      <c r="G381" s="590"/>
      <c r="O381" s="396"/>
      <c r="Q381" s="52"/>
      <c r="R381" s="52"/>
      <c r="S381" s="52"/>
      <c r="T381" s="52"/>
      <c r="U381" s="52"/>
      <c r="V381" s="52"/>
      <c r="W381" s="52"/>
      <c r="X381" s="52"/>
      <c r="Y381" s="52"/>
    </row>
    <row r="382" spans="1:25" ht="13.5">
      <c r="A382" s="52"/>
      <c r="B382" s="52"/>
      <c r="C382" s="52"/>
      <c r="E382" s="52"/>
      <c r="G382" s="590"/>
      <c r="O382" s="396"/>
      <c r="Q382" s="52"/>
      <c r="R382" s="52"/>
      <c r="S382" s="52"/>
      <c r="T382" s="52"/>
      <c r="U382" s="52"/>
      <c r="V382" s="52"/>
      <c r="W382" s="52"/>
      <c r="X382" s="52"/>
      <c r="Y382" s="52"/>
    </row>
    <row r="383" spans="1:25" ht="13.5">
      <c r="A383" s="52"/>
      <c r="B383" s="52"/>
      <c r="C383" s="52"/>
      <c r="E383" s="52"/>
      <c r="G383" s="590"/>
      <c r="O383" s="396"/>
      <c r="Q383" s="52"/>
      <c r="R383" s="52"/>
      <c r="S383" s="52"/>
      <c r="T383" s="52"/>
      <c r="U383" s="52"/>
      <c r="V383" s="52"/>
      <c r="W383" s="52"/>
      <c r="X383" s="52"/>
      <c r="Y383" s="52"/>
    </row>
    <row r="384" spans="1:25" ht="13.5">
      <c r="A384" s="52"/>
      <c r="B384" s="52"/>
      <c r="C384" s="52"/>
      <c r="E384" s="52"/>
      <c r="G384" s="590"/>
      <c r="O384" s="396"/>
      <c r="Q384" s="52"/>
      <c r="R384" s="52"/>
      <c r="S384" s="52"/>
      <c r="T384" s="52"/>
      <c r="U384" s="52"/>
      <c r="V384" s="52"/>
      <c r="W384" s="52"/>
      <c r="X384" s="52"/>
      <c r="Y384" s="52"/>
    </row>
    <row r="385" spans="1:25" ht="13.5">
      <c r="A385" s="52"/>
      <c r="B385" s="52"/>
      <c r="C385" s="52"/>
      <c r="E385" s="52"/>
      <c r="G385" s="590"/>
      <c r="O385" s="396"/>
      <c r="Q385" s="52"/>
      <c r="R385" s="52"/>
      <c r="S385" s="52"/>
      <c r="T385" s="52"/>
      <c r="U385" s="52"/>
      <c r="V385" s="52"/>
      <c r="W385" s="52"/>
      <c r="X385" s="52"/>
      <c r="Y385" s="52"/>
    </row>
    <row r="386" spans="1:25" ht="13.5">
      <c r="A386" s="52"/>
      <c r="B386" s="52"/>
      <c r="C386" s="52"/>
      <c r="E386" s="52"/>
      <c r="G386" s="590"/>
      <c r="O386" s="396"/>
      <c r="Q386" s="52"/>
      <c r="R386" s="52"/>
      <c r="S386" s="52"/>
      <c r="T386" s="52"/>
      <c r="U386" s="52"/>
      <c r="V386" s="52"/>
      <c r="W386" s="52"/>
      <c r="X386" s="52"/>
      <c r="Y386" s="52"/>
    </row>
    <row r="387" spans="1:25" ht="13.5">
      <c r="A387" s="52"/>
      <c r="B387" s="52"/>
      <c r="C387" s="52"/>
      <c r="E387" s="52"/>
      <c r="G387" s="590"/>
      <c r="O387" s="396"/>
      <c r="Q387" s="52"/>
      <c r="R387" s="52"/>
      <c r="S387" s="52"/>
      <c r="T387" s="52"/>
      <c r="U387" s="52"/>
      <c r="V387" s="52"/>
      <c r="W387" s="52"/>
      <c r="X387" s="52"/>
      <c r="Y387" s="52"/>
    </row>
    <row r="388" spans="1:25" ht="13.5">
      <c r="A388" s="52"/>
      <c r="B388" s="52"/>
      <c r="C388" s="52"/>
      <c r="E388" s="52"/>
      <c r="G388" s="590"/>
      <c r="O388" s="396"/>
      <c r="Q388" s="52"/>
      <c r="R388" s="52"/>
      <c r="S388" s="52"/>
      <c r="T388" s="52"/>
      <c r="U388" s="52"/>
      <c r="V388" s="52"/>
      <c r="W388" s="52"/>
      <c r="X388" s="52"/>
      <c r="Y388" s="52"/>
    </row>
    <row r="389" spans="1:25" ht="13.5">
      <c r="A389" s="52"/>
      <c r="B389" s="52"/>
      <c r="C389" s="52"/>
      <c r="E389" s="52"/>
      <c r="G389" s="590"/>
      <c r="O389" s="396"/>
      <c r="Q389" s="52"/>
      <c r="R389" s="52"/>
      <c r="S389" s="52"/>
      <c r="T389" s="52"/>
      <c r="U389" s="52"/>
      <c r="V389" s="52"/>
      <c r="W389" s="52"/>
      <c r="X389" s="52"/>
      <c r="Y389" s="52"/>
    </row>
    <row r="390" spans="1:25" ht="13.5">
      <c r="A390" s="52"/>
      <c r="B390" s="52"/>
      <c r="C390" s="52"/>
      <c r="E390" s="52"/>
      <c r="G390" s="590"/>
      <c r="O390" s="396"/>
      <c r="Q390" s="52"/>
      <c r="R390" s="52"/>
      <c r="S390" s="52"/>
      <c r="T390" s="52"/>
      <c r="U390" s="52"/>
      <c r="V390" s="52"/>
      <c r="W390" s="52"/>
      <c r="X390" s="52"/>
      <c r="Y390" s="52"/>
    </row>
    <row r="391" spans="1:25" ht="13.5">
      <c r="A391" s="52"/>
      <c r="B391" s="52"/>
      <c r="C391" s="52"/>
      <c r="E391" s="52"/>
      <c r="G391" s="590"/>
      <c r="O391" s="396"/>
      <c r="Q391" s="52"/>
      <c r="R391" s="52"/>
      <c r="S391" s="52"/>
      <c r="T391" s="52"/>
      <c r="U391" s="52"/>
      <c r="V391" s="52"/>
      <c r="W391" s="52"/>
      <c r="X391" s="52"/>
      <c r="Y391" s="52"/>
    </row>
    <row r="392" spans="1:25" ht="13.5">
      <c r="A392" s="52"/>
      <c r="B392" s="52"/>
      <c r="C392" s="52"/>
      <c r="E392" s="52"/>
      <c r="G392" s="590"/>
      <c r="O392" s="396"/>
      <c r="Q392" s="52"/>
      <c r="R392" s="52"/>
      <c r="S392" s="52"/>
      <c r="T392" s="52"/>
      <c r="U392" s="52"/>
      <c r="V392" s="52"/>
      <c r="W392" s="52"/>
      <c r="X392" s="52"/>
      <c r="Y392" s="52"/>
    </row>
    <row r="393" spans="1:25" ht="13.5">
      <c r="A393" s="52"/>
      <c r="B393" s="52"/>
      <c r="C393" s="52"/>
      <c r="E393" s="52"/>
      <c r="G393" s="590"/>
      <c r="O393" s="396"/>
      <c r="Q393" s="52"/>
      <c r="R393" s="52"/>
      <c r="S393" s="52"/>
      <c r="T393" s="52"/>
      <c r="U393" s="52"/>
      <c r="V393" s="52"/>
      <c r="W393" s="52"/>
      <c r="X393" s="52"/>
      <c r="Y393" s="52"/>
    </row>
    <row r="394" spans="1:25" ht="13.5">
      <c r="A394" s="52"/>
      <c r="B394" s="52"/>
      <c r="C394" s="52"/>
      <c r="E394" s="52"/>
      <c r="G394" s="590"/>
      <c r="O394" s="396"/>
      <c r="Q394" s="52"/>
      <c r="R394" s="52"/>
      <c r="S394" s="52"/>
      <c r="T394" s="52"/>
      <c r="U394" s="52"/>
      <c r="V394" s="52"/>
      <c r="W394" s="52"/>
      <c r="X394" s="52"/>
      <c r="Y394" s="52"/>
    </row>
    <row r="395" spans="1:25" ht="13.5">
      <c r="A395" s="52"/>
      <c r="B395" s="52"/>
      <c r="C395" s="52"/>
      <c r="E395" s="52"/>
      <c r="G395" s="590"/>
      <c r="O395" s="396"/>
      <c r="Q395" s="52"/>
      <c r="R395" s="52"/>
      <c r="S395" s="52"/>
      <c r="T395" s="52"/>
      <c r="U395" s="52"/>
      <c r="V395" s="52"/>
      <c r="W395" s="52"/>
      <c r="X395" s="52"/>
      <c r="Y395" s="52"/>
    </row>
    <row r="396" spans="1:25" ht="13.5">
      <c r="A396" s="52"/>
      <c r="B396" s="52"/>
      <c r="C396" s="52"/>
      <c r="E396" s="52"/>
      <c r="G396" s="590"/>
      <c r="O396" s="396"/>
      <c r="Q396" s="52"/>
      <c r="R396" s="52"/>
      <c r="S396" s="52"/>
      <c r="T396" s="52"/>
      <c r="U396" s="52"/>
      <c r="V396" s="52"/>
      <c r="W396" s="52"/>
      <c r="X396" s="52"/>
      <c r="Y396" s="52"/>
    </row>
    <row r="397" spans="1:25" ht="13.5">
      <c r="A397" s="52"/>
      <c r="B397" s="52"/>
      <c r="C397" s="52"/>
      <c r="E397" s="52"/>
      <c r="G397" s="590"/>
      <c r="O397" s="396"/>
      <c r="Q397" s="52"/>
      <c r="R397" s="52"/>
      <c r="S397" s="52"/>
      <c r="T397" s="52"/>
      <c r="U397" s="52"/>
      <c r="V397" s="52"/>
      <c r="W397" s="52"/>
      <c r="X397" s="52"/>
      <c r="Y397" s="52"/>
    </row>
    <row r="398" spans="1:25" ht="13.5">
      <c r="A398" s="52"/>
      <c r="B398" s="52"/>
      <c r="C398" s="52"/>
      <c r="E398" s="52"/>
      <c r="G398" s="590"/>
      <c r="O398" s="396"/>
      <c r="Q398" s="52"/>
      <c r="R398" s="52"/>
      <c r="S398" s="52"/>
      <c r="T398" s="52"/>
      <c r="U398" s="52"/>
      <c r="V398" s="52"/>
      <c r="W398" s="52"/>
      <c r="X398" s="52"/>
      <c r="Y398" s="52"/>
    </row>
    <row r="399" spans="1:25" ht="13.5">
      <c r="A399" s="52"/>
      <c r="B399" s="52"/>
      <c r="C399" s="52"/>
      <c r="E399" s="52"/>
      <c r="G399" s="590"/>
      <c r="O399" s="396"/>
      <c r="Q399" s="52"/>
      <c r="R399" s="52"/>
      <c r="S399" s="52"/>
      <c r="T399" s="52"/>
      <c r="U399" s="52"/>
      <c r="V399" s="52"/>
      <c r="W399" s="52"/>
      <c r="X399" s="52"/>
      <c r="Y399" s="52"/>
    </row>
    <row r="400" spans="1:25" ht="13.5">
      <c r="A400" s="52"/>
      <c r="B400" s="52"/>
      <c r="C400" s="52"/>
      <c r="E400" s="52"/>
      <c r="G400" s="590"/>
      <c r="O400" s="396"/>
      <c r="Q400" s="52"/>
      <c r="R400" s="52"/>
      <c r="S400" s="52"/>
      <c r="T400" s="52"/>
      <c r="U400" s="52"/>
      <c r="V400" s="52"/>
      <c r="W400" s="52"/>
      <c r="X400" s="52"/>
      <c r="Y400" s="52"/>
    </row>
    <row r="401" spans="1:25" ht="13.5">
      <c r="A401" s="52"/>
      <c r="B401" s="52"/>
      <c r="C401" s="52"/>
      <c r="E401" s="52"/>
      <c r="G401" s="590"/>
      <c r="O401" s="396"/>
      <c r="Q401" s="52"/>
      <c r="R401" s="52"/>
      <c r="S401" s="52"/>
      <c r="T401" s="52"/>
      <c r="U401" s="52"/>
      <c r="V401" s="52"/>
      <c r="W401" s="52"/>
      <c r="X401" s="52"/>
      <c r="Y401" s="52"/>
    </row>
    <row r="402" spans="1:25" ht="13.5">
      <c r="A402" s="52"/>
      <c r="B402" s="52"/>
      <c r="C402" s="52"/>
      <c r="E402" s="52"/>
      <c r="G402" s="590"/>
      <c r="O402" s="396"/>
      <c r="Q402" s="52"/>
      <c r="R402" s="52"/>
      <c r="S402" s="52"/>
      <c r="T402" s="52"/>
      <c r="U402" s="52"/>
      <c r="V402" s="52"/>
      <c r="W402" s="52"/>
      <c r="X402" s="52"/>
      <c r="Y402" s="52"/>
    </row>
    <row r="403" spans="1:25" ht="13.5">
      <c r="A403" s="52"/>
      <c r="B403" s="52"/>
      <c r="C403" s="52"/>
      <c r="E403" s="52"/>
      <c r="G403" s="590"/>
      <c r="O403" s="396"/>
      <c r="Q403" s="52"/>
      <c r="R403" s="52"/>
      <c r="S403" s="52"/>
      <c r="T403" s="52"/>
      <c r="U403" s="52"/>
      <c r="V403" s="52"/>
      <c r="W403" s="52"/>
      <c r="X403" s="52"/>
      <c r="Y403" s="52"/>
    </row>
    <row r="404" spans="1:25" ht="13.5">
      <c r="A404" s="52"/>
      <c r="B404" s="52"/>
      <c r="C404" s="52"/>
      <c r="E404" s="52"/>
      <c r="G404" s="590"/>
      <c r="O404" s="396"/>
      <c r="Q404" s="52"/>
      <c r="R404" s="52"/>
      <c r="S404" s="52"/>
      <c r="T404" s="52"/>
      <c r="U404" s="52"/>
      <c r="V404" s="52"/>
      <c r="W404" s="52"/>
      <c r="X404" s="52"/>
      <c r="Y404" s="52"/>
    </row>
    <row r="405" spans="1:25" ht="13.5">
      <c r="A405" s="52"/>
      <c r="B405" s="52"/>
      <c r="C405" s="52"/>
      <c r="E405" s="52"/>
      <c r="G405" s="590"/>
      <c r="O405" s="396"/>
      <c r="Q405" s="52"/>
      <c r="R405" s="52"/>
      <c r="S405" s="52"/>
      <c r="T405" s="52"/>
      <c r="U405" s="52"/>
      <c r="V405" s="52"/>
      <c r="W405" s="52"/>
      <c r="X405" s="52"/>
      <c r="Y405" s="52"/>
    </row>
    <row r="406" spans="1:25" ht="13.5">
      <c r="A406" s="52"/>
      <c r="B406" s="52"/>
      <c r="C406" s="52"/>
      <c r="E406" s="52"/>
      <c r="G406" s="590"/>
      <c r="O406" s="396"/>
      <c r="Q406" s="52"/>
      <c r="R406" s="52"/>
      <c r="S406" s="52"/>
      <c r="T406" s="52"/>
      <c r="U406" s="52"/>
      <c r="V406" s="52"/>
      <c r="W406" s="52"/>
      <c r="X406" s="52"/>
      <c r="Y406" s="52"/>
    </row>
    <row r="407" spans="1:25" ht="13.5">
      <c r="A407" s="52"/>
      <c r="B407" s="52"/>
      <c r="C407" s="52"/>
      <c r="E407" s="52"/>
      <c r="G407" s="590"/>
      <c r="O407" s="396"/>
      <c r="Q407" s="52"/>
      <c r="R407" s="52"/>
      <c r="S407" s="52"/>
      <c r="T407" s="52"/>
      <c r="U407" s="52"/>
      <c r="V407" s="52"/>
      <c r="W407" s="52"/>
      <c r="X407" s="52"/>
      <c r="Y407" s="52"/>
    </row>
    <row r="408" spans="1:25" ht="13.5">
      <c r="A408" s="52"/>
      <c r="B408" s="52"/>
      <c r="C408" s="52"/>
      <c r="E408" s="52"/>
      <c r="G408" s="590"/>
      <c r="O408" s="396"/>
      <c r="Q408" s="52"/>
      <c r="R408" s="52"/>
      <c r="S408" s="52"/>
      <c r="T408" s="52"/>
      <c r="U408" s="52"/>
      <c r="V408" s="52"/>
      <c r="W408" s="52"/>
      <c r="X408" s="52"/>
      <c r="Y408" s="52"/>
    </row>
    <row r="409" spans="1:25" ht="13.5">
      <c r="A409" s="52"/>
      <c r="B409" s="52"/>
      <c r="C409" s="52"/>
      <c r="E409" s="52"/>
      <c r="G409" s="590"/>
      <c r="O409" s="396"/>
      <c r="Q409" s="52"/>
      <c r="R409" s="52"/>
      <c r="S409" s="52"/>
      <c r="T409" s="52"/>
      <c r="U409" s="52"/>
      <c r="V409" s="52"/>
      <c r="W409" s="52"/>
      <c r="X409" s="52"/>
      <c r="Y409" s="52"/>
    </row>
    <row r="410" spans="1:25" ht="13.5">
      <c r="A410" s="52"/>
      <c r="B410" s="52"/>
      <c r="C410" s="52"/>
      <c r="E410" s="52"/>
      <c r="G410" s="590"/>
      <c r="O410" s="396"/>
      <c r="Q410" s="52"/>
      <c r="R410" s="52"/>
      <c r="S410" s="52"/>
      <c r="T410" s="52"/>
      <c r="U410" s="52"/>
      <c r="V410" s="52"/>
      <c r="W410" s="52"/>
      <c r="X410" s="52"/>
      <c r="Y410" s="52"/>
    </row>
    <row r="411" spans="1:25" ht="13.5">
      <c r="A411" s="52"/>
      <c r="B411" s="52"/>
      <c r="C411" s="52"/>
      <c r="E411" s="52"/>
      <c r="G411" s="590"/>
      <c r="O411" s="396"/>
      <c r="Q411" s="52"/>
      <c r="R411" s="52"/>
      <c r="S411" s="52"/>
      <c r="T411" s="52"/>
      <c r="U411" s="52"/>
      <c r="V411" s="52"/>
      <c r="W411" s="52"/>
      <c r="X411" s="52"/>
      <c r="Y411" s="52"/>
    </row>
    <row r="412" spans="1:25" ht="13.5">
      <c r="A412" s="52"/>
      <c r="B412" s="52"/>
      <c r="C412" s="52"/>
      <c r="E412" s="52"/>
      <c r="G412" s="590"/>
      <c r="O412" s="396"/>
      <c r="Q412" s="52"/>
      <c r="R412" s="52"/>
      <c r="S412" s="52"/>
      <c r="T412" s="52"/>
      <c r="U412" s="52"/>
      <c r="V412" s="52"/>
      <c r="W412" s="52"/>
      <c r="X412" s="52"/>
      <c r="Y412" s="52"/>
    </row>
    <row r="413" spans="1:25" ht="13.5">
      <c r="A413" s="52"/>
      <c r="B413" s="52"/>
      <c r="C413" s="52"/>
      <c r="E413" s="52"/>
      <c r="G413" s="590"/>
      <c r="O413" s="396"/>
      <c r="Q413" s="52"/>
      <c r="R413" s="52"/>
      <c r="S413" s="52"/>
      <c r="T413" s="52"/>
      <c r="U413" s="52"/>
      <c r="V413" s="52"/>
      <c r="W413" s="52"/>
      <c r="X413" s="52"/>
      <c r="Y413" s="52"/>
    </row>
    <row r="414" spans="1:25" ht="13.5">
      <c r="A414" s="52"/>
      <c r="B414" s="52"/>
      <c r="C414" s="52"/>
      <c r="E414" s="52"/>
      <c r="G414" s="590"/>
      <c r="O414" s="396"/>
      <c r="Q414" s="52"/>
      <c r="R414" s="52"/>
      <c r="S414" s="52"/>
      <c r="T414" s="52"/>
      <c r="U414" s="52"/>
      <c r="V414" s="52"/>
      <c r="W414" s="52"/>
      <c r="X414" s="52"/>
      <c r="Y414" s="52"/>
    </row>
    <row r="415" spans="1:25" ht="13.5">
      <c r="A415" s="52"/>
      <c r="B415" s="52"/>
      <c r="C415" s="52"/>
      <c r="E415" s="52"/>
      <c r="G415" s="590"/>
      <c r="O415" s="396"/>
      <c r="Q415" s="52"/>
      <c r="R415" s="52"/>
      <c r="S415" s="52"/>
      <c r="T415" s="52"/>
      <c r="U415" s="52"/>
      <c r="V415" s="52"/>
      <c r="W415" s="52"/>
      <c r="X415" s="52"/>
      <c r="Y415" s="52"/>
    </row>
    <row r="416" spans="1:25" ht="13.5">
      <c r="A416" s="52"/>
      <c r="B416" s="52"/>
      <c r="C416" s="52"/>
      <c r="E416" s="52"/>
      <c r="G416" s="590"/>
      <c r="O416" s="396"/>
      <c r="Q416" s="52"/>
      <c r="R416" s="52"/>
      <c r="S416" s="52"/>
      <c r="T416" s="52"/>
      <c r="U416" s="52"/>
      <c r="V416" s="52"/>
      <c r="W416" s="52"/>
      <c r="X416" s="52"/>
      <c r="Y416" s="52"/>
    </row>
    <row r="417" spans="1:25" ht="13.5">
      <c r="A417" s="52"/>
      <c r="B417" s="52"/>
      <c r="C417" s="52"/>
      <c r="E417" s="52"/>
      <c r="G417" s="590"/>
      <c r="O417" s="396"/>
      <c r="Q417" s="52"/>
      <c r="R417" s="52"/>
      <c r="S417" s="52"/>
      <c r="T417" s="52"/>
      <c r="U417" s="52"/>
      <c r="V417" s="52"/>
      <c r="W417" s="52"/>
      <c r="X417" s="52"/>
      <c r="Y417" s="52"/>
    </row>
    <row r="418" spans="1:25" ht="13.5">
      <c r="A418" s="52"/>
      <c r="B418" s="52"/>
      <c r="C418" s="52"/>
      <c r="E418" s="52"/>
      <c r="G418" s="590"/>
      <c r="O418" s="396"/>
      <c r="Q418" s="52"/>
      <c r="R418" s="52"/>
      <c r="S418" s="52"/>
      <c r="T418" s="52"/>
      <c r="U418" s="52"/>
      <c r="V418" s="52"/>
      <c r="W418" s="52"/>
      <c r="X418" s="52"/>
      <c r="Y418" s="52"/>
    </row>
    <row r="419" spans="1:25" ht="13.5">
      <c r="A419" s="52"/>
      <c r="B419" s="52"/>
      <c r="C419" s="52"/>
      <c r="E419" s="52"/>
      <c r="G419" s="590"/>
      <c r="O419" s="396"/>
      <c r="Q419" s="52"/>
      <c r="R419" s="52"/>
      <c r="S419" s="52"/>
      <c r="T419" s="52"/>
      <c r="U419" s="52"/>
      <c r="V419" s="52"/>
      <c r="W419" s="52"/>
      <c r="X419" s="52"/>
      <c r="Y419" s="52"/>
    </row>
    <row r="420" spans="1:25" ht="13.5">
      <c r="A420" s="52"/>
      <c r="B420" s="52"/>
      <c r="C420" s="52"/>
      <c r="E420" s="52"/>
      <c r="G420" s="590"/>
      <c r="O420" s="396"/>
      <c r="Q420" s="52"/>
      <c r="R420" s="52"/>
      <c r="S420" s="52"/>
      <c r="T420" s="52"/>
      <c r="U420" s="52"/>
      <c r="V420" s="52"/>
      <c r="W420" s="52"/>
      <c r="X420" s="52"/>
      <c r="Y420" s="52"/>
    </row>
    <row r="421" spans="1:25" ht="13.5">
      <c r="A421" s="52"/>
      <c r="B421" s="52"/>
      <c r="C421" s="52"/>
      <c r="E421" s="52"/>
      <c r="G421" s="590"/>
      <c r="O421" s="396"/>
      <c r="Q421" s="52"/>
      <c r="R421" s="52"/>
      <c r="S421" s="52"/>
      <c r="T421" s="52"/>
      <c r="U421" s="52"/>
      <c r="V421" s="52"/>
      <c r="W421" s="52"/>
      <c r="X421" s="52"/>
      <c r="Y421" s="52"/>
    </row>
    <row r="422" spans="1:25" ht="13.5">
      <c r="A422" s="52"/>
      <c r="B422" s="52"/>
      <c r="C422" s="52"/>
      <c r="E422" s="52"/>
      <c r="G422" s="590"/>
      <c r="O422" s="396"/>
      <c r="Q422" s="52"/>
      <c r="R422" s="52"/>
      <c r="S422" s="52"/>
      <c r="T422" s="52"/>
      <c r="U422" s="52"/>
      <c r="V422" s="52"/>
      <c r="W422" s="52"/>
      <c r="X422" s="52"/>
      <c r="Y422" s="52"/>
    </row>
    <row r="423" spans="1:25" ht="13.5">
      <c r="A423" s="52"/>
      <c r="B423" s="52"/>
      <c r="C423" s="52"/>
      <c r="E423" s="52"/>
      <c r="G423" s="590"/>
      <c r="O423" s="396"/>
      <c r="Q423" s="52"/>
      <c r="R423" s="52"/>
      <c r="S423" s="52"/>
      <c r="T423" s="52"/>
      <c r="U423" s="52"/>
      <c r="V423" s="52"/>
      <c r="W423" s="52"/>
      <c r="X423" s="52"/>
      <c r="Y423" s="52"/>
    </row>
    <row r="424" spans="1:25" ht="13.5">
      <c r="A424" s="52"/>
      <c r="B424" s="52"/>
      <c r="C424" s="52"/>
      <c r="E424" s="52"/>
      <c r="G424" s="590"/>
      <c r="O424" s="396"/>
      <c r="Q424" s="52"/>
      <c r="R424" s="52"/>
      <c r="S424" s="52"/>
      <c r="T424" s="52"/>
      <c r="U424" s="52"/>
      <c r="V424" s="52"/>
      <c r="W424" s="52"/>
      <c r="X424" s="52"/>
      <c r="Y424" s="52"/>
    </row>
    <row r="425" spans="1:25" ht="13.5">
      <c r="A425" s="52"/>
      <c r="B425" s="52"/>
      <c r="C425" s="52"/>
      <c r="E425" s="52"/>
      <c r="G425" s="590"/>
      <c r="O425" s="396"/>
      <c r="Q425" s="52"/>
      <c r="R425" s="52"/>
      <c r="S425" s="52"/>
      <c r="T425" s="52"/>
      <c r="U425" s="52"/>
      <c r="V425" s="52"/>
      <c r="W425" s="52"/>
      <c r="X425" s="52"/>
      <c r="Y425" s="52"/>
    </row>
    <row r="426" spans="1:25" ht="13.5">
      <c r="A426" s="52"/>
      <c r="B426" s="52"/>
      <c r="C426" s="52"/>
      <c r="E426" s="52"/>
      <c r="G426" s="590"/>
      <c r="O426" s="396"/>
      <c r="Q426" s="52"/>
      <c r="R426" s="52"/>
      <c r="S426" s="52"/>
      <c r="T426" s="52"/>
      <c r="U426" s="52"/>
      <c r="V426" s="52"/>
      <c r="W426" s="52"/>
      <c r="X426" s="52"/>
      <c r="Y426" s="52"/>
    </row>
    <row r="427" spans="1:25" ht="13.5">
      <c r="A427" s="52"/>
      <c r="B427" s="52"/>
      <c r="C427" s="52"/>
      <c r="E427" s="52"/>
      <c r="G427" s="590"/>
      <c r="O427" s="396"/>
      <c r="Q427" s="52"/>
      <c r="R427" s="52"/>
      <c r="S427" s="52"/>
      <c r="T427" s="52"/>
      <c r="U427" s="52"/>
      <c r="V427" s="52"/>
      <c r="W427" s="52"/>
      <c r="X427" s="52"/>
      <c r="Y427" s="52"/>
    </row>
    <row r="428" spans="1:25" ht="13.5">
      <c r="A428" s="52"/>
      <c r="B428" s="52"/>
      <c r="C428" s="52"/>
      <c r="E428" s="52"/>
      <c r="G428" s="590"/>
      <c r="O428" s="396"/>
      <c r="Q428" s="52"/>
      <c r="R428" s="52"/>
      <c r="S428" s="52"/>
      <c r="T428" s="52"/>
      <c r="U428" s="52"/>
      <c r="V428" s="52"/>
      <c r="W428" s="52"/>
      <c r="X428" s="52"/>
      <c r="Y428" s="52"/>
    </row>
    <row r="429" spans="1:25" ht="13.5">
      <c r="A429" s="52"/>
      <c r="B429" s="52"/>
      <c r="C429" s="52"/>
      <c r="E429" s="52"/>
      <c r="G429" s="590"/>
      <c r="O429" s="396"/>
      <c r="Q429" s="52"/>
      <c r="R429" s="52"/>
      <c r="S429" s="52"/>
      <c r="T429" s="52"/>
      <c r="U429" s="52"/>
      <c r="V429" s="52"/>
      <c r="W429" s="52"/>
      <c r="X429" s="52"/>
      <c r="Y429" s="52"/>
    </row>
    <row r="430" spans="1:25" ht="13.5">
      <c r="A430" s="52"/>
      <c r="B430" s="52"/>
      <c r="C430" s="52"/>
      <c r="E430" s="52"/>
      <c r="G430" s="590"/>
      <c r="O430" s="396"/>
      <c r="Q430" s="52"/>
      <c r="R430" s="52"/>
      <c r="S430" s="52"/>
      <c r="T430" s="52"/>
      <c r="U430" s="52"/>
      <c r="V430" s="52"/>
      <c r="W430" s="52"/>
      <c r="X430" s="52"/>
      <c r="Y430" s="52"/>
    </row>
    <row r="431" spans="1:25" ht="13.5">
      <c r="A431" s="52"/>
      <c r="B431" s="52"/>
      <c r="C431" s="52"/>
      <c r="E431" s="52"/>
      <c r="G431" s="590"/>
      <c r="O431" s="396"/>
      <c r="Q431" s="52"/>
      <c r="R431" s="52"/>
      <c r="S431" s="52"/>
      <c r="T431" s="52"/>
      <c r="U431" s="52"/>
      <c r="V431" s="52"/>
      <c r="W431" s="52"/>
      <c r="X431" s="52"/>
      <c r="Y431" s="52"/>
    </row>
    <row r="432" spans="1:25" ht="13.5">
      <c r="A432" s="52"/>
      <c r="B432" s="52"/>
      <c r="C432" s="52"/>
      <c r="E432" s="52"/>
      <c r="G432" s="590"/>
      <c r="O432" s="396"/>
      <c r="Q432" s="52"/>
      <c r="R432" s="52"/>
      <c r="S432" s="52"/>
      <c r="T432" s="52"/>
      <c r="U432" s="52"/>
      <c r="V432" s="52"/>
      <c r="W432" s="52"/>
      <c r="X432" s="52"/>
      <c r="Y432" s="52"/>
    </row>
    <row r="433" spans="1:25" ht="13.5">
      <c r="A433" s="52"/>
      <c r="B433" s="52"/>
      <c r="C433" s="52"/>
      <c r="E433" s="52"/>
      <c r="G433" s="590"/>
      <c r="O433" s="396"/>
      <c r="Q433" s="52"/>
      <c r="R433" s="52"/>
      <c r="S433" s="52"/>
      <c r="T433" s="52"/>
      <c r="U433" s="52"/>
      <c r="V433" s="52"/>
      <c r="W433" s="52"/>
      <c r="X433" s="52"/>
      <c r="Y433" s="52"/>
    </row>
    <row r="434" spans="1:25" ht="13.5">
      <c r="A434" s="52"/>
      <c r="B434" s="52"/>
      <c r="C434" s="52"/>
      <c r="E434" s="52"/>
      <c r="G434" s="590"/>
      <c r="O434" s="396"/>
      <c r="Q434" s="52"/>
      <c r="R434" s="52"/>
      <c r="S434" s="52"/>
      <c r="T434" s="52"/>
      <c r="U434" s="52"/>
      <c r="V434" s="52"/>
      <c r="W434" s="52"/>
      <c r="X434" s="52"/>
      <c r="Y434" s="52"/>
    </row>
    <row r="435" spans="1:25" ht="13.5">
      <c r="A435" s="52"/>
      <c r="B435" s="52"/>
      <c r="C435" s="52"/>
      <c r="E435" s="52"/>
      <c r="G435" s="590"/>
      <c r="O435" s="396"/>
      <c r="Q435" s="52"/>
      <c r="R435" s="52"/>
      <c r="S435" s="52"/>
      <c r="T435" s="52"/>
      <c r="U435" s="52"/>
      <c r="V435" s="52"/>
      <c r="W435" s="52"/>
      <c r="X435" s="52"/>
      <c r="Y435" s="52"/>
    </row>
    <row r="436" spans="1:25" ht="13.5">
      <c r="A436" s="52"/>
      <c r="B436" s="52"/>
      <c r="C436" s="52"/>
      <c r="E436" s="52"/>
      <c r="G436" s="590"/>
      <c r="O436" s="396"/>
      <c r="Q436" s="52"/>
      <c r="R436" s="52"/>
      <c r="S436" s="52"/>
      <c r="T436" s="52"/>
      <c r="U436" s="52"/>
      <c r="V436" s="52"/>
      <c r="W436" s="52"/>
      <c r="X436" s="52"/>
      <c r="Y436" s="52"/>
    </row>
    <row r="437" spans="1:25" ht="13.5">
      <c r="A437" s="52"/>
      <c r="B437" s="52"/>
      <c r="C437" s="52"/>
      <c r="E437" s="52"/>
      <c r="G437" s="590"/>
      <c r="O437" s="396"/>
      <c r="Q437" s="52"/>
      <c r="R437" s="52"/>
      <c r="S437" s="52"/>
      <c r="T437" s="52"/>
      <c r="U437" s="52"/>
      <c r="V437" s="52"/>
      <c r="W437" s="52"/>
      <c r="X437" s="52"/>
      <c r="Y437" s="52"/>
    </row>
    <row r="438" spans="1:25" ht="13.5">
      <c r="A438" s="52"/>
      <c r="B438" s="52"/>
      <c r="C438" s="52"/>
      <c r="E438" s="52"/>
      <c r="G438" s="590"/>
      <c r="O438" s="396"/>
      <c r="Q438" s="52"/>
      <c r="R438" s="52"/>
      <c r="S438" s="52"/>
      <c r="T438" s="52"/>
      <c r="U438" s="52"/>
      <c r="V438" s="52"/>
      <c r="W438" s="52"/>
      <c r="X438" s="52"/>
      <c r="Y438" s="52"/>
    </row>
    <row r="439" spans="1:25" ht="13.5">
      <c r="A439" s="52"/>
      <c r="B439" s="52"/>
      <c r="C439" s="52"/>
      <c r="E439" s="52"/>
      <c r="G439" s="590"/>
      <c r="O439" s="396"/>
      <c r="Q439" s="52"/>
      <c r="R439" s="52"/>
      <c r="S439" s="52"/>
      <c r="T439" s="52"/>
      <c r="U439" s="52"/>
      <c r="V439" s="52"/>
      <c r="W439" s="52"/>
      <c r="X439" s="52"/>
      <c r="Y439" s="52"/>
    </row>
    <row r="440" spans="1:25" ht="13.5">
      <c r="A440" s="52"/>
      <c r="B440" s="52"/>
      <c r="C440" s="52"/>
      <c r="E440" s="52"/>
      <c r="G440" s="590"/>
      <c r="O440" s="396"/>
      <c r="Q440" s="52"/>
      <c r="R440" s="52"/>
      <c r="S440" s="52"/>
      <c r="T440" s="52"/>
      <c r="U440" s="52"/>
      <c r="V440" s="52"/>
      <c r="W440" s="52"/>
      <c r="X440" s="52"/>
      <c r="Y440" s="52"/>
    </row>
    <row r="441" spans="1:25" ht="13.5">
      <c r="A441" s="52"/>
      <c r="B441" s="52"/>
      <c r="C441" s="52"/>
      <c r="E441" s="52"/>
      <c r="G441" s="590"/>
      <c r="O441" s="396"/>
      <c r="Q441" s="52"/>
      <c r="R441" s="52"/>
      <c r="S441" s="52"/>
      <c r="T441" s="52"/>
      <c r="U441" s="52"/>
      <c r="V441" s="52"/>
      <c r="W441" s="52"/>
      <c r="X441" s="52"/>
      <c r="Y441" s="52"/>
    </row>
    <row r="442" spans="1:25" ht="13.5">
      <c r="A442" s="52"/>
      <c r="B442" s="52"/>
      <c r="C442" s="52"/>
      <c r="E442" s="52"/>
      <c r="G442" s="590"/>
      <c r="O442" s="396"/>
      <c r="Q442" s="52"/>
      <c r="R442" s="52"/>
      <c r="S442" s="52"/>
      <c r="T442" s="52"/>
      <c r="U442" s="52"/>
      <c r="V442" s="52"/>
      <c r="W442" s="52"/>
      <c r="X442" s="52"/>
      <c r="Y442" s="52"/>
    </row>
    <row r="443" spans="1:25" ht="13.5">
      <c r="A443" s="52"/>
      <c r="B443" s="52"/>
      <c r="C443" s="52"/>
      <c r="E443" s="52"/>
      <c r="G443" s="590"/>
      <c r="O443" s="396"/>
      <c r="Q443" s="52"/>
      <c r="R443" s="52"/>
      <c r="S443" s="52"/>
      <c r="T443" s="52"/>
      <c r="U443" s="52"/>
      <c r="V443" s="52"/>
      <c r="W443" s="52"/>
      <c r="X443" s="52"/>
      <c r="Y443" s="52"/>
    </row>
    <row r="444" spans="1:25" ht="13.5">
      <c r="A444" s="52"/>
      <c r="B444" s="52"/>
      <c r="C444" s="52"/>
      <c r="E444" s="52"/>
      <c r="G444" s="590"/>
      <c r="O444" s="396"/>
      <c r="Q444" s="52"/>
      <c r="R444" s="52"/>
      <c r="S444" s="52"/>
      <c r="T444" s="52"/>
      <c r="U444" s="52"/>
      <c r="V444" s="52"/>
      <c r="W444" s="52"/>
      <c r="X444" s="52"/>
      <c r="Y444" s="52"/>
    </row>
    <row r="445" spans="1:25" ht="13.5">
      <c r="A445" s="52"/>
      <c r="B445" s="52"/>
      <c r="C445" s="52"/>
      <c r="E445" s="52"/>
      <c r="G445" s="590"/>
      <c r="O445" s="396"/>
      <c r="Q445" s="52"/>
      <c r="R445" s="52"/>
      <c r="S445" s="52"/>
      <c r="T445" s="52"/>
      <c r="U445" s="52"/>
      <c r="V445" s="52"/>
      <c r="W445" s="52"/>
      <c r="X445" s="52"/>
      <c r="Y445" s="52"/>
    </row>
    <row r="446" spans="1:25" ht="13.5">
      <c r="A446" s="52"/>
      <c r="B446" s="52"/>
      <c r="C446" s="52"/>
      <c r="E446" s="52"/>
      <c r="G446" s="590"/>
      <c r="O446" s="396"/>
      <c r="Q446" s="52"/>
      <c r="R446" s="52"/>
      <c r="S446" s="52"/>
      <c r="T446" s="52"/>
      <c r="U446" s="52"/>
      <c r="V446" s="52"/>
      <c r="W446" s="52"/>
      <c r="X446" s="52"/>
      <c r="Y446" s="52"/>
    </row>
    <row r="447" spans="1:25" ht="13.5">
      <c r="A447" s="52"/>
      <c r="B447" s="52"/>
      <c r="C447" s="52"/>
      <c r="E447" s="52"/>
      <c r="G447" s="590"/>
      <c r="O447" s="396"/>
      <c r="Q447" s="52"/>
      <c r="R447" s="52"/>
      <c r="S447" s="52"/>
      <c r="T447" s="52"/>
      <c r="U447" s="52"/>
      <c r="V447" s="52"/>
      <c r="W447" s="52"/>
      <c r="X447" s="52"/>
      <c r="Y447" s="52"/>
    </row>
    <row r="448" spans="1:25" ht="13.5">
      <c r="A448" s="52"/>
      <c r="B448" s="52"/>
      <c r="C448" s="52"/>
      <c r="E448" s="52"/>
      <c r="G448" s="590"/>
      <c r="O448" s="396"/>
      <c r="Q448" s="52"/>
      <c r="R448" s="52"/>
      <c r="S448" s="52"/>
      <c r="T448" s="52"/>
      <c r="U448" s="52"/>
      <c r="V448" s="52"/>
      <c r="W448" s="52"/>
      <c r="X448" s="52"/>
      <c r="Y448" s="52"/>
    </row>
    <row r="449" spans="1:25" ht="13.5">
      <c r="A449" s="52"/>
      <c r="B449" s="52"/>
      <c r="C449" s="52"/>
      <c r="E449" s="52"/>
      <c r="G449" s="590"/>
      <c r="O449" s="396"/>
      <c r="Q449" s="52"/>
      <c r="R449" s="52"/>
      <c r="S449" s="52"/>
      <c r="T449" s="52"/>
      <c r="U449" s="52"/>
      <c r="V449" s="52"/>
      <c r="W449" s="52"/>
      <c r="X449" s="52"/>
      <c r="Y449" s="52"/>
    </row>
    <row r="450" spans="1:25" ht="13.5">
      <c r="A450" s="52"/>
      <c r="B450" s="52"/>
      <c r="C450" s="52"/>
      <c r="E450" s="52"/>
      <c r="G450" s="590"/>
      <c r="O450" s="396"/>
      <c r="Q450" s="52"/>
      <c r="R450" s="52"/>
      <c r="S450" s="52"/>
      <c r="T450" s="52"/>
      <c r="U450" s="52"/>
      <c r="V450" s="52"/>
      <c r="W450" s="52"/>
      <c r="X450" s="52"/>
      <c r="Y450" s="52"/>
    </row>
    <row r="451" spans="1:25" ht="13.5">
      <c r="A451" s="52"/>
      <c r="B451" s="52"/>
      <c r="C451" s="52"/>
      <c r="E451" s="52"/>
      <c r="G451" s="590"/>
      <c r="O451" s="396"/>
      <c r="Q451" s="52"/>
      <c r="R451" s="52"/>
      <c r="S451" s="52"/>
      <c r="T451" s="52"/>
      <c r="U451" s="52"/>
      <c r="V451" s="52"/>
      <c r="W451" s="52"/>
      <c r="X451" s="52"/>
      <c r="Y451" s="52"/>
    </row>
    <row r="452" spans="1:25" ht="13.5">
      <c r="A452" s="52"/>
      <c r="B452" s="52"/>
      <c r="C452" s="52"/>
      <c r="E452" s="52"/>
      <c r="G452" s="590"/>
      <c r="O452" s="396"/>
      <c r="Q452" s="52"/>
      <c r="R452" s="52"/>
      <c r="S452" s="52"/>
      <c r="T452" s="52"/>
      <c r="U452" s="52"/>
      <c r="V452" s="52"/>
      <c r="W452" s="52"/>
      <c r="X452" s="52"/>
      <c r="Y452" s="52"/>
    </row>
    <row r="453" spans="1:25" ht="13.5">
      <c r="A453" s="52"/>
      <c r="B453" s="52"/>
      <c r="C453" s="52"/>
      <c r="E453" s="52"/>
      <c r="G453" s="590"/>
      <c r="O453" s="396"/>
      <c r="Q453" s="52"/>
      <c r="R453" s="52"/>
      <c r="S453" s="52"/>
      <c r="T453" s="52"/>
      <c r="U453" s="52"/>
      <c r="V453" s="52"/>
      <c r="W453" s="52"/>
      <c r="X453" s="52"/>
      <c r="Y453" s="52"/>
    </row>
    <row r="454" spans="1:25" ht="13.5">
      <c r="A454" s="52"/>
      <c r="B454" s="52"/>
      <c r="C454" s="52"/>
      <c r="E454" s="52"/>
      <c r="G454" s="590"/>
      <c r="O454" s="396"/>
      <c r="Q454" s="52"/>
      <c r="R454" s="52"/>
      <c r="S454" s="52"/>
      <c r="T454" s="52"/>
      <c r="U454" s="52"/>
      <c r="V454" s="52"/>
      <c r="W454" s="52"/>
      <c r="X454" s="52"/>
      <c r="Y454" s="52"/>
    </row>
    <row r="455" spans="1:25" ht="13.5">
      <c r="A455" s="52"/>
      <c r="B455" s="52"/>
      <c r="C455" s="52"/>
      <c r="E455" s="52"/>
      <c r="G455" s="590"/>
      <c r="O455" s="396"/>
      <c r="Q455" s="52"/>
      <c r="R455" s="52"/>
      <c r="S455" s="52"/>
      <c r="T455" s="52"/>
      <c r="U455" s="52"/>
      <c r="V455" s="52"/>
      <c r="W455" s="52"/>
      <c r="X455" s="52"/>
      <c r="Y455" s="52"/>
    </row>
    <row r="456" spans="1:25" ht="13.5">
      <c r="A456" s="52"/>
      <c r="B456" s="52"/>
      <c r="C456" s="52"/>
      <c r="E456" s="52"/>
      <c r="G456" s="590"/>
      <c r="O456" s="396"/>
      <c r="Q456" s="52"/>
      <c r="R456" s="52"/>
      <c r="S456" s="52"/>
      <c r="T456" s="52"/>
      <c r="U456" s="52"/>
      <c r="V456" s="52"/>
      <c r="W456" s="52"/>
      <c r="X456" s="52"/>
      <c r="Y456" s="52"/>
    </row>
    <row r="457" spans="1:25" ht="13.5">
      <c r="A457" s="52"/>
      <c r="B457" s="52"/>
      <c r="C457" s="52"/>
      <c r="E457" s="52"/>
      <c r="G457" s="590"/>
      <c r="O457" s="396"/>
      <c r="Q457" s="52"/>
      <c r="R457" s="52"/>
      <c r="S457" s="52"/>
      <c r="T457" s="52"/>
      <c r="U457" s="52"/>
      <c r="V457" s="52"/>
      <c r="W457" s="52"/>
      <c r="X457" s="52"/>
      <c r="Y457" s="52"/>
    </row>
    <row r="458" spans="1:25" ht="13.5">
      <c r="A458" s="52"/>
      <c r="B458" s="52"/>
      <c r="C458" s="52"/>
      <c r="E458" s="52"/>
      <c r="G458" s="590"/>
      <c r="O458" s="396"/>
      <c r="Q458" s="52"/>
      <c r="R458" s="52"/>
      <c r="S458" s="52"/>
      <c r="T458" s="52"/>
      <c r="U458" s="52"/>
      <c r="V458" s="52"/>
      <c r="W458" s="52"/>
      <c r="X458" s="52"/>
      <c r="Y458" s="52"/>
    </row>
    <row r="459" spans="1:25" ht="13.5">
      <c r="A459" s="52"/>
      <c r="B459" s="52"/>
      <c r="C459" s="52"/>
      <c r="E459" s="52"/>
      <c r="G459" s="590"/>
      <c r="O459" s="396"/>
      <c r="Q459" s="52"/>
      <c r="R459" s="52"/>
      <c r="S459" s="52"/>
      <c r="T459" s="52"/>
      <c r="U459" s="52"/>
      <c r="V459" s="52"/>
      <c r="W459" s="52"/>
      <c r="X459" s="52"/>
      <c r="Y459" s="52"/>
    </row>
    <row r="460" spans="1:25" ht="13.5">
      <c r="A460" s="52"/>
      <c r="B460" s="52"/>
      <c r="C460" s="52"/>
      <c r="E460" s="52"/>
      <c r="G460" s="590"/>
      <c r="O460" s="396"/>
      <c r="Q460" s="52"/>
      <c r="R460" s="52"/>
      <c r="S460" s="52"/>
      <c r="T460" s="52"/>
      <c r="U460" s="52"/>
      <c r="V460" s="52"/>
      <c r="W460" s="52"/>
      <c r="X460" s="52"/>
      <c r="Y460" s="52"/>
    </row>
    <row r="461" spans="1:25" ht="13.5">
      <c r="A461" s="52"/>
      <c r="B461" s="52"/>
      <c r="C461" s="52"/>
      <c r="E461" s="52"/>
      <c r="G461" s="590"/>
      <c r="O461" s="396"/>
      <c r="Q461" s="52"/>
      <c r="R461" s="52"/>
      <c r="S461" s="52"/>
      <c r="T461" s="52"/>
      <c r="U461" s="52"/>
      <c r="V461" s="52"/>
      <c r="W461" s="52"/>
      <c r="X461" s="52"/>
      <c r="Y461" s="52"/>
    </row>
    <row r="462" spans="1:25" ht="13.5">
      <c r="A462" s="52"/>
      <c r="B462" s="52"/>
      <c r="C462" s="52"/>
      <c r="E462" s="52"/>
      <c r="G462" s="590"/>
      <c r="O462" s="396"/>
      <c r="Q462" s="52"/>
      <c r="R462" s="52"/>
      <c r="S462" s="52"/>
      <c r="T462" s="52"/>
      <c r="U462" s="52"/>
      <c r="V462" s="52"/>
      <c r="W462" s="52"/>
      <c r="X462" s="52"/>
      <c r="Y462" s="52"/>
    </row>
    <row r="463" spans="1:25" ht="13.5">
      <c r="A463" s="52"/>
      <c r="B463" s="52"/>
      <c r="C463" s="52"/>
      <c r="E463" s="52"/>
      <c r="G463" s="590"/>
      <c r="O463" s="396"/>
      <c r="Q463" s="52"/>
      <c r="R463" s="52"/>
      <c r="S463" s="52"/>
      <c r="T463" s="52"/>
      <c r="U463" s="52"/>
      <c r="V463" s="52"/>
      <c r="W463" s="52"/>
      <c r="X463" s="52"/>
      <c r="Y463" s="52"/>
    </row>
    <row r="464" spans="1:25" ht="13.5">
      <c r="A464" s="52"/>
      <c r="B464" s="52"/>
      <c r="C464" s="52"/>
      <c r="E464" s="52"/>
      <c r="G464" s="590"/>
      <c r="O464" s="396"/>
      <c r="Q464" s="52"/>
      <c r="R464" s="52"/>
      <c r="S464" s="52"/>
      <c r="T464" s="52"/>
      <c r="U464" s="52"/>
      <c r="V464" s="52"/>
      <c r="W464" s="52"/>
      <c r="X464" s="52"/>
      <c r="Y464" s="52"/>
    </row>
    <row r="465" spans="1:25" ht="13.5">
      <c r="A465" s="52"/>
      <c r="B465" s="52"/>
      <c r="C465" s="52"/>
      <c r="E465" s="52"/>
      <c r="G465" s="590"/>
      <c r="O465" s="396"/>
      <c r="Q465" s="52"/>
      <c r="R465" s="52"/>
      <c r="S465" s="52"/>
      <c r="T465" s="52"/>
      <c r="U465" s="52"/>
      <c r="V465" s="52"/>
      <c r="W465" s="52"/>
      <c r="X465" s="52"/>
      <c r="Y465" s="52"/>
    </row>
    <row r="466" spans="1:25" ht="13.5">
      <c r="A466" s="52"/>
      <c r="B466" s="52"/>
      <c r="C466" s="52"/>
      <c r="E466" s="52"/>
      <c r="G466" s="590"/>
      <c r="O466" s="396"/>
      <c r="Q466" s="52"/>
      <c r="R466" s="52"/>
      <c r="S466" s="52"/>
      <c r="T466" s="52"/>
      <c r="U466" s="52"/>
      <c r="V466" s="52"/>
      <c r="W466" s="52"/>
      <c r="X466" s="52"/>
      <c r="Y466" s="52"/>
    </row>
    <row r="467" spans="1:25" ht="13.5">
      <c r="A467" s="52"/>
      <c r="B467" s="52"/>
      <c r="C467" s="52"/>
      <c r="E467" s="52"/>
      <c r="G467" s="590"/>
      <c r="O467" s="396"/>
      <c r="Q467" s="52"/>
      <c r="R467" s="52"/>
      <c r="S467" s="52"/>
      <c r="T467" s="52"/>
      <c r="U467" s="52"/>
      <c r="V467" s="52"/>
      <c r="W467" s="52"/>
      <c r="X467" s="52"/>
      <c r="Y467" s="52"/>
    </row>
    <row r="468" spans="1:25" ht="13.5">
      <c r="A468" s="52"/>
      <c r="B468" s="52"/>
      <c r="C468" s="52"/>
      <c r="E468" s="52"/>
      <c r="G468" s="590"/>
      <c r="O468" s="396"/>
      <c r="Q468" s="52"/>
      <c r="R468" s="52"/>
      <c r="S468" s="52"/>
      <c r="T468" s="52"/>
      <c r="U468" s="52"/>
      <c r="V468" s="52"/>
      <c r="W468" s="52"/>
      <c r="X468" s="52"/>
      <c r="Y468" s="52"/>
    </row>
    <row r="469" spans="1:25" ht="13.5">
      <c r="A469" s="52"/>
      <c r="B469" s="52"/>
      <c r="C469" s="52"/>
      <c r="E469" s="52"/>
      <c r="G469" s="590"/>
      <c r="O469" s="396"/>
      <c r="Q469" s="52"/>
      <c r="R469" s="52"/>
      <c r="S469" s="52"/>
      <c r="T469" s="52"/>
      <c r="U469" s="52"/>
      <c r="V469" s="52"/>
      <c r="W469" s="52"/>
      <c r="X469" s="52"/>
      <c r="Y469" s="52"/>
    </row>
    <row r="470" spans="1:25" ht="13.5">
      <c r="A470" s="52"/>
      <c r="B470" s="52"/>
      <c r="C470" s="52"/>
      <c r="E470" s="52"/>
      <c r="G470" s="590"/>
      <c r="O470" s="396"/>
      <c r="Q470" s="52"/>
      <c r="R470" s="52"/>
      <c r="S470" s="52"/>
      <c r="T470" s="52"/>
      <c r="U470" s="52"/>
      <c r="V470" s="52"/>
      <c r="W470" s="52"/>
      <c r="X470" s="52"/>
      <c r="Y470" s="52"/>
    </row>
    <row r="471" spans="1:25" ht="13.5">
      <c r="A471" s="52"/>
      <c r="B471" s="52"/>
      <c r="C471" s="52"/>
      <c r="E471" s="52"/>
      <c r="G471" s="590"/>
      <c r="O471" s="396"/>
      <c r="Q471" s="52"/>
      <c r="R471" s="52"/>
      <c r="S471" s="52"/>
      <c r="T471" s="52"/>
      <c r="U471" s="52"/>
      <c r="V471" s="52"/>
      <c r="W471" s="52"/>
      <c r="X471" s="52"/>
      <c r="Y471" s="52"/>
    </row>
    <row r="472" spans="1:25" ht="13.5">
      <c r="A472" s="52"/>
      <c r="B472" s="52"/>
      <c r="C472" s="52"/>
      <c r="E472" s="52"/>
      <c r="G472" s="590"/>
      <c r="O472" s="396"/>
      <c r="Q472" s="52"/>
      <c r="R472" s="52"/>
      <c r="S472" s="52"/>
      <c r="T472" s="52"/>
      <c r="U472" s="52"/>
      <c r="V472" s="52"/>
      <c r="W472" s="52"/>
      <c r="X472" s="52"/>
      <c r="Y472" s="52"/>
    </row>
    <row r="473" spans="1:25" ht="13.5">
      <c r="A473" s="52"/>
      <c r="B473" s="52"/>
      <c r="C473" s="52"/>
      <c r="E473" s="52"/>
      <c r="G473" s="590"/>
      <c r="O473" s="396"/>
      <c r="Q473" s="52"/>
      <c r="R473" s="52"/>
      <c r="S473" s="52"/>
      <c r="T473" s="52"/>
      <c r="U473" s="52"/>
      <c r="V473" s="52"/>
      <c r="W473" s="52"/>
      <c r="X473" s="52"/>
      <c r="Y473" s="52"/>
    </row>
    <row r="474" spans="1:25" ht="13.5">
      <c r="A474" s="52"/>
      <c r="B474" s="52"/>
      <c r="C474" s="52"/>
      <c r="E474" s="52"/>
      <c r="G474" s="590"/>
      <c r="O474" s="396"/>
      <c r="Q474" s="52"/>
      <c r="R474" s="52"/>
      <c r="S474" s="52"/>
      <c r="T474" s="52"/>
      <c r="U474" s="52"/>
      <c r="V474" s="52"/>
      <c r="W474" s="52"/>
      <c r="X474" s="52"/>
      <c r="Y474" s="52"/>
    </row>
    <row r="475" spans="1:25" ht="13.5">
      <c r="A475" s="52"/>
      <c r="B475" s="52"/>
      <c r="C475" s="52"/>
      <c r="E475" s="52"/>
      <c r="G475" s="590"/>
      <c r="O475" s="396"/>
      <c r="Q475" s="52"/>
      <c r="R475" s="52"/>
      <c r="S475" s="52"/>
      <c r="T475" s="52"/>
      <c r="U475" s="52"/>
      <c r="V475" s="52"/>
      <c r="W475" s="52"/>
      <c r="X475" s="52"/>
      <c r="Y475" s="52"/>
    </row>
    <row r="476" spans="1:25" ht="13.5">
      <c r="A476" s="52"/>
      <c r="B476" s="52"/>
      <c r="C476" s="52"/>
      <c r="E476" s="52"/>
      <c r="G476" s="590"/>
      <c r="O476" s="396"/>
      <c r="Q476" s="52"/>
      <c r="R476" s="52"/>
      <c r="S476" s="52"/>
      <c r="T476" s="52"/>
      <c r="U476" s="52"/>
      <c r="V476" s="52"/>
      <c r="W476" s="52"/>
      <c r="X476" s="52"/>
      <c r="Y476" s="52"/>
    </row>
    <row r="477" spans="1:25" ht="13.5">
      <c r="A477" s="52"/>
      <c r="B477" s="52"/>
      <c r="C477" s="52"/>
      <c r="E477" s="52"/>
      <c r="G477" s="590"/>
      <c r="O477" s="396"/>
      <c r="Q477" s="52"/>
      <c r="R477" s="52"/>
      <c r="S477" s="52"/>
      <c r="T477" s="52"/>
      <c r="U477" s="52"/>
      <c r="V477" s="52"/>
      <c r="W477" s="52"/>
      <c r="X477" s="52"/>
      <c r="Y477" s="52"/>
    </row>
    <row r="478" spans="1:25" ht="13.5">
      <c r="A478" s="52"/>
      <c r="B478" s="52"/>
      <c r="C478" s="52"/>
      <c r="E478" s="52"/>
      <c r="G478" s="590"/>
      <c r="O478" s="396"/>
      <c r="Q478" s="52"/>
      <c r="R478" s="52"/>
      <c r="S478" s="52"/>
      <c r="T478" s="52"/>
      <c r="U478" s="52"/>
      <c r="V478" s="52"/>
      <c r="W478" s="52"/>
      <c r="X478" s="52"/>
      <c r="Y478" s="52"/>
    </row>
    <row r="479" spans="1:25" ht="13.5">
      <c r="A479" s="52"/>
      <c r="B479" s="52"/>
      <c r="C479" s="52"/>
      <c r="E479" s="52"/>
      <c r="G479" s="590"/>
      <c r="O479" s="396"/>
      <c r="Q479" s="52"/>
      <c r="R479" s="52"/>
      <c r="S479" s="52"/>
      <c r="T479" s="52"/>
      <c r="U479" s="52"/>
      <c r="V479" s="52"/>
      <c r="W479" s="52"/>
      <c r="X479" s="52"/>
      <c r="Y479" s="52"/>
    </row>
    <row r="480" spans="1:25" ht="13.5">
      <c r="A480" s="52"/>
      <c r="B480" s="52"/>
      <c r="C480" s="52"/>
      <c r="E480" s="52"/>
      <c r="G480" s="590"/>
      <c r="O480" s="396"/>
      <c r="Q480" s="52"/>
      <c r="R480" s="52"/>
      <c r="S480" s="52"/>
      <c r="T480" s="52"/>
      <c r="U480" s="52"/>
      <c r="V480" s="52"/>
      <c r="W480" s="52"/>
      <c r="X480" s="52"/>
      <c r="Y480" s="52"/>
    </row>
    <row r="481" spans="1:25" ht="13.5">
      <c r="A481" s="52"/>
      <c r="B481" s="52"/>
      <c r="C481" s="52"/>
      <c r="E481" s="52"/>
      <c r="G481" s="590"/>
      <c r="O481" s="396"/>
      <c r="Q481" s="52"/>
      <c r="R481" s="52"/>
      <c r="S481" s="52"/>
      <c r="T481" s="52"/>
      <c r="U481" s="52"/>
      <c r="V481" s="52"/>
      <c r="W481" s="52"/>
      <c r="X481" s="52"/>
      <c r="Y481" s="52"/>
    </row>
    <row r="482" spans="1:25" ht="13.5">
      <c r="A482" s="52"/>
      <c r="B482" s="52"/>
      <c r="C482" s="52"/>
      <c r="E482" s="52"/>
      <c r="G482" s="590"/>
      <c r="O482" s="396"/>
      <c r="Q482" s="52"/>
      <c r="R482" s="52"/>
      <c r="S482" s="52"/>
      <c r="T482" s="52"/>
      <c r="U482" s="52"/>
      <c r="V482" s="52"/>
      <c r="W482" s="52"/>
      <c r="X482" s="52"/>
      <c r="Y482" s="52"/>
    </row>
    <row r="483" spans="1:25" ht="13.5">
      <c r="A483" s="52"/>
      <c r="B483" s="52"/>
      <c r="C483" s="52"/>
      <c r="E483" s="52"/>
      <c r="G483" s="590"/>
      <c r="O483" s="396"/>
      <c r="Q483" s="52"/>
      <c r="R483" s="52"/>
      <c r="S483" s="52"/>
      <c r="T483" s="52"/>
      <c r="U483" s="52"/>
      <c r="V483" s="52"/>
      <c r="W483" s="52"/>
      <c r="X483" s="52"/>
      <c r="Y483" s="52"/>
    </row>
    <row r="484" spans="1:25" ht="13.5">
      <c r="A484" s="52"/>
      <c r="B484" s="52"/>
      <c r="C484" s="52"/>
      <c r="E484" s="52"/>
      <c r="G484" s="590"/>
      <c r="O484" s="396"/>
      <c r="Q484" s="52"/>
      <c r="R484" s="52"/>
      <c r="S484" s="52"/>
      <c r="T484" s="52"/>
      <c r="U484" s="52"/>
      <c r="V484" s="52"/>
      <c r="W484" s="52"/>
      <c r="X484" s="52"/>
      <c r="Y484" s="52"/>
    </row>
    <row r="485" spans="1:25" ht="13.5">
      <c r="A485" s="52"/>
      <c r="B485" s="52"/>
      <c r="C485" s="52"/>
      <c r="E485" s="52"/>
      <c r="G485" s="590"/>
      <c r="O485" s="396"/>
      <c r="Q485" s="52"/>
      <c r="R485" s="52"/>
      <c r="S485" s="52"/>
      <c r="T485" s="52"/>
      <c r="U485" s="52"/>
      <c r="V485" s="52"/>
      <c r="W485" s="52"/>
      <c r="X485" s="52"/>
      <c r="Y485" s="52"/>
    </row>
    <row r="486" spans="1:25" ht="13.5">
      <c r="A486" s="52"/>
      <c r="B486" s="52"/>
      <c r="C486" s="52"/>
      <c r="E486" s="52"/>
      <c r="G486" s="590"/>
      <c r="O486" s="396"/>
      <c r="Q486" s="52"/>
      <c r="R486" s="52"/>
      <c r="S486" s="52"/>
      <c r="T486" s="52"/>
      <c r="U486" s="52"/>
      <c r="V486" s="52"/>
      <c r="W486" s="52"/>
      <c r="X486" s="52"/>
      <c r="Y486" s="52"/>
    </row>
    <row r="487" spans="1:25" ht="13.5">
      <c r="A487" s="52"/>
      <c r="B487" s="52"/>
      <c r="C487" s="52"/>
      <c r="E487" s="52"/>
      <c r="G487" s="590"/>
      <c r="O487" s="396"/>
      <c r="Q487" s="52"/>
      <c r="R487" s="52"/>
      <c r="S487" s="52"/>
      <c r="T487" s="52"/>
      <c r="U487" s="52"/>
      <c r="V487" s="52"/>
      <c r="W487" s="52"/>
      <c r="X487" s="52"/>
      <c r="Y487" s="52"/>
    </row>
    <row r="488" spans="1:25" ht="13.5">
      <c r="A488" s="52"/>
      <c r="B488" s="52"/>
      <c r="C488" s="52"/>
      <c r="E488" s="52"/>
      <c r="G488" s="590"/>
      <c r="O488" s="396"/>
      <c r="Q488" s="52"/>
      <c r="R488" s="52"/>
      <c r="S488" s="52"/>
      <c r="T488" s="52"/>
      <c r="U488" s="52"/>
      <c r="V488" s="52"/>
      <c r="W488" s="52"/>
      <c r="X488" s="52"/>
      <c r="Y488" s="52"/>
    </row>
    <row r="489" spans="1:25" ht="13.5">
      <c r="A489" s="52"/>
      <c r="B489" s="52"/>
      <c r="C489" s="52"/>
      <c r="E489" s="52"/>
      <c r="G489" s="590"/>
      <c r="O489" s="396"/>
      <c r="Q489" s="52"/>
      <c r="R489" s="52"/>
      <c r="S489" s="52"/>
      <c r="T489" s="52"/>
      <c r="U489" s="52"/>
      <c r="V489" s="52"/>
      <c r="W489" s="52"/>
      <c r="X489" s="52"/>
      <c r="Y489" s="52"/>
    </row>
    <row r="490" spans="1:25" ht="13.5">
      <c r="A490" s="52"/>
      <c r="B490" s="52"/>
      <c r="C490" s="52"/>
      <c r="E490" s="52"/>
      <c r="G490" s="590"/>
      <c r="O490" s="396"/>
      <c r="Q490" s="52"/>
      <c r="R490" s="52"/>
      <c r="S490" s="52"/>
      <c r="T490" s="52"/>
      <c r="U490" s="52"/>
      <c r="V490" s="52"/>
      <c r="W490" s="52"/>
      <c r="X490" s="52"/>
      <c r="Y490" s="52"/>
    </row>
    <row r="491" spans="1:25" ht="13.5">
      <c r="A491" s="52"/>
      <c r="B491" s="52"/>
      <c r="C491" s="52"/>
      <c r="E491" s="52"/>
      <c r="G491" s="590"/>
      <c r="O491" s="396"/>
      <c r="Q491" s="52"/>
      <c r="R491" s="52"/>
      <c r="S491" s="52"/>
      <c r="T491" s="52"/>
      <c r="U491" s="52"/>
      <c r="V491" s="52"/>
      <c r="W491" s="52"/>
      <c r="X491" s="52"/>
      <c r="Y491" s="52"/>
    </row>
    <row r="492" spans="1:25" ht="13.5">
      <c r="A492" s="52"/>
      <c r="B492" s="52"/>
      <c r="C492" s="52"/>
      <c r="E492" s="52"/>
      <c r="G492" s="590"/>
      <c r="O492" s="396"/>
      <c r="Q492" s="52"/>
      <c r="R492" s="52"/>
      <c r="S492" s="52"/>
      <c r="T492" s="52"/>
      <c r="U492" s="52"/>
      <c r="V492" s="52"/>
      <c r="W492" s="52"/>
      <c r="X492" s="52"/>
      <c r="Y492" s="52"/>
    </row>
    <row r="493" spans="1:25" ht="13.5">
      <c r="A493" s="52"/>
      <c r="B493" s="52"/>
      <c r="C493" s="52"/>
      <c r="E493" s="52"/>
      <c r="G493" s="590"/>
      <c r="O493" s="396"/>
      <c r="Q493" s="52"/>
      <c r="R493" s="52"/>
      <c r="S493" s="52"/>
      <c r="T493" s="52"/>
      <c r="U493" s="52"/>
      <c r="V493" s="52"/>
      <c r="W493" s="52"/>
      <c r="X493" s="52"/>
      <c r="Y493" s="52"/>
    </row>
    <row r="494" spans="1:25" ht="13.5">
      <c r="A494" s="52"/>
      <c r="B494" s="52"/>
      <c r="C494" s="52"/>
      <c r="E494" s="52"/>
      <c r="G494" s="590"/>
      <c r="O494" s="396"/>
      <c r="Q494" s="52"/>
      <c r="R494" s="52"/>
      <c r="S494" s="52"/>
      <c r="T494" s="52"/>
      <c r="U494" s="52"/>
      <c r="V494" s="52"/>
      <c r="W494" s="52"/>
      <c r="X494" s="52"/>
      <c r="Y494" s="52"/>
    </row>
    <row r="495" spans="1:25" ht="13.5">
      <c r="A495" s="52"/>
      <c r="B495" s="52"/>
      <c r="C495" s="52"/>
      <c r="E495" s="52"/>
      <c r="G495" s="590"/>
      <c r="O495" s="396"/>
      <c r="Q495" s="52"/>
      <c r="R495" s="52"/>
      <c r="S495" s="52"/>
      <c r="T495" s="52"/>
      <c r="U495" s="52"/>
      <c r="V495" s="52"/>
      <c r="W495" s="52"/>
      <c r="X495" s="52"/>
      <c r="Y495" s="52"/>
    </row>
    <row r="496" spans="1:25" ht="13.5">
      <c r="A496" s="52"/>
      <c r="B496" s="52"/>
      <c r="C496" s="52"/>
      <c r="E496" s="52"/>
      <c r="G496" s="590"/>
      <c r="O496" s="396"/>
      <c r="Q496" s="52"/>
      <c r="R496" s="52"/>
      <c r="S496" s="52"/>
      <c r="T496" s="52"/>
      <c r="U496" s="52"/>
      <c r="V496" s="52"/>
      <c r="W496" s="52"/>
      <c r="X496" s="52"/>
      <c r="Y496" s="52"/>
    </row>
    <row r="497" spans="1:25" ht="13.5">
      <c r="A497" s="52"/>
      <c r="B497" s="52"/>
      <c r="C497" s="52"/>
      <c r="E497" s="52"/>
      <c r="G497" s="590"/>
      <c r="O497" s="396"/>
      <c r="Q497" s="52"/>
      <c r="R497" s="52"/>
      <c r="S497" s="52"/>
      <c r="T497" s="52"/>
      <c r="U497" s="52"/>
      <c r="V497" s="52"/>
      <c r="W497" s="52"/>
      <c r="X497" s="52"/>
      <c r="Y497" s="52"/>
    </row>
    <row r="498" spans="1:25" ht="13.5">
      <c r="A498" s="52"/>
      <c r="B498" s="52"/>
      <c r="C498" s="52"/>
      <c r="E498" s="52"/>
      <c r="G498" s="590"/>
      <c r="O498" s="396"/>
      <c r="Q498" s="52"/>
      <c r="R498" s="52"/>
      <c r="S498" s="52"/>
      <c r="T498" s="52"/>
      <c r="U498" s="52"/>
      <c r="V498" s="52"/>
      <c r="W498" s="52"/>
      <c r="X498" s="52"/>
      <c r="Y498" s="52"/>
    </row>
    <row r="499" spans="1:25" ht="13.5">
      <c r="A499" s="52"/>
      <c r="B499" s="52"/>
      <c r="C499" s="52"/>
      <c r="E499" s="52"/>
      <c r="G499" s="590"/>
      <c r="O499" s="396"/>
      <c r="Q499" s="52"/>
      <c r="R499" s="52"/>
      <c r="S499" s="52"/>
      <c r="T499" s="52"/>
      <c r="U499" s="52"/>
      <c r="V499" s="52"/>
      <c r="W499" s="52"/>
      <c r="X499" s="52"/>
      <c r="Y499" s="52"/>
    </row>
    <row r="500" spans="1:25" ht="13.5">
      <c r="A500" s="52"/>
      <c r="B500" s="52"/>
      <c r="C500" s="52"/>
      <c r="E500" s="52"/>
      <c r="G500" s="590"/>
      <c r="O500" s="396"/>
      <c r="Q500" s="52"/>
      <c r="R500" s="52"/>
      <c r="S500" s="52"/>
      <c r="T500" s="52"/>
      <c r="U500" s="52"/>
      <c r="V500" s="52"/>
      <c r="W500" s="52"/>
      <c r="X500" s="52"/>
      <c r="Y500" s="52"/>
    </row>
    <row r="501" spans="1:25" ht="13.5">
      <c r="A501" s="52"/>
      <c r="B501" s="52"/>
      <c r="C501" s="52"/>
      <c r="E501" s="52"/>
      <c r="G501" s="590"/>
      <c r="O501" s="396"/>
      <c r="Q501" s="52"/>
      <c r="R501" s="52"/>
      <c r="S501" s="52"/>
      <c r="T501" s="52"/>
      <c r="U501" s="52"/>
      <c r="V501" s="52"/>
      <c r="W501" s="52"/>
      <c r="X501" s="52"/>
      <c r="Y501" s="52"/>
    </row>
    <row r="502" spans="1:25" ht="13.5">
      <c r="A502" s="52"/>
      <c r="B502" s="52"/>
      <c r="C502" s="52"/>
      <c r="E502" s="52"/>
      <c r="G502" s="590"/>
      <c r="O502" s="396"/>
      <c r="Q502" s="52"/>
      <c r="R502" s="52"/>
      <c r="S502" s="52"/>
      <c r="T502" s="52"/>
      <c r="U502" s="52"/>
      <c r="V502" s="52"/>
      <c r="W502" s="52"/>
      <c r="X502" s="52"/>
      <c r="Y502" s="52"/>
    </row>
    <row r="503" spans="1:25" ht="13.5">
      <c r="A503" s="52"/>
      <c r="B503" s="52"/>
      <c r="C503" s="52"/>
      <c r="E503" s="52"/>
      <c r="G503" s="590"/>
      <c r="O503" s="396"/>
      <c r="Q503" s="52"/>
      <c r="R503" s="52"/>
      <c r="S503" s="52"/>
      <c r="T503" s="52"/>
      <c r="U503" s="52"/>
      <c r="V503" s="52"/>
      <c r="W503" s="52"/>
      <c r="X503" s="52"/>
      <c r="Y503" s="52"/>
    </row>
    <row r="504" spans="1:25" ht="13.5">
      <c r="A504" s="52"/>
      <c r="B504" s="52"/>
      <c r="C504" s="52"/>
      <c r="E504" s="52"/>
      <c r="G504" s="590"/>
      <c r="O504" s="396"/>
      <c r="Q504" s="52"/>
      <c r="R504" s="52"/>
      <c r="S504" s="52"/>
      <c r="T504" s="52"/>
      <c r="U504" s="52"/>
      <c r="V504" s="52"/>
      <c r="W504" s="52"/>
      <c r="X504" s="52"/>
      <c r="Y504" s="52"/>
    </row>
    <row r="505" spans="1:25" ht="13.5">
      <c r="A505" s="52"/>
      <c r="B505" s="52"/>
      <c r="C505" s="52"/>
      <c r="E505" s="52"/>
      <c r="G505" s="590"/>
      <c r="O505" s="396"/>
      <c r="Q505" s="52"/>
      <c r="R505" s="52"/>
      <c r="S505" s="52"/>
      <c r="T505" s="52"/>
      <c r="U505" s="52"/>
      <c r="V505" s="52"/>
      <c r="W505" s="52"/>
      <c r="X505" s="52"/>
      <c r="Y505" s="52"/>
    </row>
    <row r="506" spans="1:25" ht="13.5">
      <c r="A506" s="52"/>
      <c r="B506" s="52"/>
      <c r="C506" s="52"/>
      <c r="E506" s="52"/>
      <c r="G506" s="590"/>
      <c r="O506" s="396"/>
      <c r="Q506" s="52"/>
      <c r="R506" s="52"/>
      <c r="S506" s="52"/>
      <c r="T506" s="52"/>
      <c r="U506" s="52"/>
      <c r="V506" s="52"/>
      <c r="W506" s="52"/>
      <c r="X506" s="52"/>
      <c r="Y506" s="52"/>
    </row>
    <row r="507" spans="1:25" ht="13.5">
      <c r="A507" s="52"/>
      <c r="B507" s="52"/>
      <c r="C507" s="52"/>
      <c r="E507" s="52"/>
      <c r="G507" s="590"/>
      <c r="O507" s="396"/>
      <c r="Q507" s="52"/>
      <c r="R507" s="52"/>
      <c r="S507" s="52"/>
      <c r="T507" s="52"/>
      <c r="U507" s="52"/>
      <c r="V507" s="52"/>
      <c r="W507" s="52"/>
      <c r="X507" s="52"/>
      <c r="Y507" s="52"/>
    </row>
    <row r="508" spans="1:25" ht="13.5">
      <c r="A508" s="52"/>
      <c r="B508" s="52"/>
      <c r="C508" s="52"/>
      <c r="E508" s="52"/>
      <c r="G508" s="590"/>
      <c r="O508" s="396"/>
      <c r="Q508" s="52"/>
      <c r="R508" s="52"/>
      <c r="S508" s="52"/>
      <c r="T508" s="52"/>
      <c r="U508" s="52"/>
      <c r="V508" s="52"/>
      <c r="W508" s="52"/>
      <c r="X508" s="52"/>
      <c r="Y508" s="52"/>
    </row>
    <row r="509" spans="1:25" ht="13.5">
      <c r="A509" s="52"/>
      <c r="B509" s="52"/>
      <c r="C509" s="52"/>
      <c r="E509" s="52"/>
      <c r="G509" s="590"/>
      <c r="O509" s="396"/>
      <c r="Q509" s="52"/>
      <c r="R509" s="52"/>
      <c r="S509" s="52"/>
      <c r="T509" s="52"/>
      <c r="U509" s="52"/>
      <c r="V509" s="52"/>
      <c r="W509" s="52"/>
      <c r="X509" s="52"/>
      <c r="Y509" s="52"/>
    </row>
    <row r="510" spans="1:25" ht="13.5">
      <c r="A510" s="52"/>
      <c r="B510" s="52"/>
      <c r="C510" s="52"/>
      <c r="E510" s="52"/>
      <c r="G510" s="590"/>
      <c r="O510" s="396"/>
      <c r="Q510" s="52"/>
      <c r="R510" s="52"/>
      <c r="S510" s="52"/>
      <c r="T510" s="52"/>
      <c r="U510" s="52"/>
      <c r="V510" s="52"/>
      <c r="W510" s="52"/>
      <c r="X510" s="52"/>
      <c r="Y510" s="52"/>
    </row>
    <row r="511" spans="1:25" ht="13.5">
      <c r="A511" s="52"/>
      <c r="B511" s="52"/>
      <c r="C511" s="52"/>
      <c r="E511" s="52"/>
      <c r="G511" s="590"/>
      <c r="O511" s="396"/>
      <c r="Q511" s="52"/>
      <c r="R511" s="52"/>
      <c r="S511" s="52"/>
      <c r="T511" s="52"/>
      <c r="U511" s="52"/>
      <c r="V511" s="52"/>
      <c r="W511" s="52"/>
      <c r="X511" s="52"/>
      <c r="Y511" s="52"/>
    </row>
    <row r="512" spans="1:25" ht="13.5">
      <c r="A512" s="52"/>
      <c r="B512" s="52"/>
      <c r="C512" s="52"/>
      <c r="E512" s="52"/>
      <c r="G512" s="590"/>
      <c r="O512" s="396"/>
      <c r="Q512" s="52"/>
      <c r="R512" s="52"/>
      <c r="S512" s="52"/>
      <c r="T512" s="52"/>
      <c r="U512" s="52"/>
      <c r="V512" s="52"/>
      <c r="W512" s="52"/>
      <c r="X512" s="52"/>
      <c r="Y512" s="52"/>
    </row>
    <row r="513" spans="1:25" ht="13.5">
      <c r="A513" s="52"/>
      <c r="B513" s="52"/>
      <c r="C513" s="52"/>
      <c r="E513" s="52"/>
      <c r="G513" s="590"/>
      <c r="O513" s="396"/>
      <c r="Q513" s="52"/>
      <c r="R513" s="52"/>
      <c r="S513" s="52"/>
      <c r="T513" s="52"/>
      <c r="U513" s="52"/>
      <c r="V513" s="52"/>
      <c r="W513" s="52"/>
      <c r="X513" s="52"/>
      <c r="Y513" s="52"/>
    </row>
    <row r="514" spans="1:25" ht="13.5">
      <c r="A514" s="52"/>
      <c r="B514" s="52"/>
      <c r="C514" s="52"/>
      <c r="E514" s="52"/>
      <c r="G514" s="590"/>
      <c r="O514" s="396"/>
      <c r="Q514" s="52"/>
      <c r="R514" s="52"/>
      <c r="S514" s="52"/>
      <c r="T514" s="52"/>
      <c r="U514" s="52"/>
      <c r="V514" s="52"/>
      <c r="W514" s="52"/>
      <c r="X514" s="52"/>
      <c r="Y514" s="52"/>
    </row>
    <row r="515" spans="1:25" ht="13.5">
      <c r="A515" s="52"/>
      <c r="B515" s="52"/>
      <c r="C515" s="52"/>
      <c r="E515" s="52"/>
      <c r="G515" s="590"/>
      <c r="O515" s="396"/>
      <c r="Q515" s="52"/>
      <c r="R515" s="52"/>
      <c r="S515" s="52"/>
      <c r="T515" s="52"/>
      <c r="U515" s="52"/>
      <c r="V515" s="52"/>
      <c r="W515" s="52"/>
      <c r="X515" s="52"/>
      <c r="Y515" s="52"/>
    </row>
    <row r="516" spans="1:25" ht="13.5">
      <c r="A516" s="52"/>
      <c r="B516" s="52"/>
      <c r="C516" s="52"/>
      <c r="E516" s="52"/>
      <c r="G516" s="590"/>
      <c r="O516" s="396"/>
      <c r="Q516" s="52"/>
      <c r="R516" s="52"/>
      <c r="S516" s="52"/>
      <c r="T516" s="52"/>
      <c r="U516" s="52"/>
      <c r="V516" s="52"/>
      <c r="W516" s="52"/>
      <c r="X516" s="52"/>
      <c r="Y516" s="52"/>
    </row>
    <row r="517" spans="1:25" ht="13.5">
      <c r="A517" s="52"/>
      <c r="B517" s="52"/>
      <c r="C517" s="52"/>
      <c r="E517" s="52"/>
      <c r="G517" s="590"/>
      <c r="O517" s="396"/>
      <c r="Q517" s="52"/>
      <c r="R517" s="52"/>
      <c r="S517" s="52"/>
      <c r="T517" s="52"/>
      <c r="U517" s="52"/>
      <c r="V517" s="52"/>
      <c r="W517" s="52"/>
      <c r="X517" s="52"/>
      <c r="Y517" s="52"/>
    </row>
    <row r="518" spans="1:25" ht="13.5">
      <c r="A518" s="52"/>
      <c r="B518" s="52"/>
      <c r="C518" s="52"/>
      <c r="E518" s="52"/>
      <c r="G518" s="590"/>
      <c r="O518" s="396"/>
      <c r="Q518" s="52"/>
      <c r="R518" s="52"/>
      <c r="S518" s="52"/>
      <c r="T518" s="52"/>
      <c r="U518" s="52"/>
      <c r="V518" s="52"/>
      <c r="W518" s="52"/>
      <c r="X518" s="52"/>
      <c r="Y518" s="52"/>
    </row>
    <row r="519" spans="1:25" ht="13.5">
      <c r="A519" s="52"/>
      <c r="B519" s="52"/>
      <c r="C519" s="52"/>
      <c r="E519" s="52"/>
      <c r="G519" s="590"/>
      <c r="O519" s="396"/>
      <c r="Q519" s="52"/>
      <c r="R519" s="52"/>
      <c r="S519" s="52"/>
      <c r="T519" s="52"/>
      <c r="U519" s="52"/>
      <c r="V519" s="52"/>
      <c r="W519" s="52"/>
      <c r="X519" s="52"/>
      <c r="Y519" s="52"/>
    </row>
    <row r="520" spans="1:25" ht="13.5">
      <c r="A520" s="52"/>
      <c r="B520" s="52"/>
      <c r="C520" s="52"/>
      <c r="E520" s="52"/>
      <c r="G520" s="590"/>
      <c r="O520" s="396"/>
      <c r="Q520" s="52"/>
      <c r="R520" s="52"/>
      <c r="S520" s="52"/>
      <c r="T520" s="52"/>
      <c r="U520" s="52"/>
      <c r="V520" s="52"/>
      <c r="W520" s="52"/>
      <c r="X520" s="52"/>
      <c r="Y520" s="52"/>
    </row>
    <row r="521" spans="1:25" ht="13.5">
      <c r="A521" s="52"/>
      <c r="B521" s="52"/>
      <c r="C521" s="52"/>
      <c r="E521" s="52"/>
      <c r="G521" s="590"/>
      <c r="O521" s="396"/>
      <c r="Q521" s="52"/>
      <c r="R521" s="52"/>
      <c r="S521" s="52"/>
      <c r="T521" s="52"/>
      <c r="U521" s="52"/>
      <c r="V521" s="52"/>
      <c r="W521" s="52"/>
      <c r="X521" s="52"/>
      <c r="Y521" s="52"/>
    </row>
    <row r="522" spans="1:25" ht="13.5">
      <c r="A522" s="52"/>
      <c r="B522" s="52"/>
      <c r="C522" s="52"/>
      <c r="E522" s="52"/>
      <c r="G522" s="590"/>
      <c r="O522" s="396"/>
      <c r="Q522" s="52"/>
      <c r="R522" s="52"/>
      <c r="S522" s="52"/>
      <c r="T522" s="52"/>
      <c r="U522" s="52"/>
      <c r="V522" s="52"/>
      <c r="W522" s="52"/>
      <c r="X522" s="52"/>
      <c r="Y522" s="52"/>
    </row>
    <row r="523" spans="1:25" ht="13.5">
      <c r="A523" s="52"/>
      <c r="B523" s="52"/>
      <c r="C523" s="52"/>
      <c r="E523" s="52"/>
      <c r="G523" s="590"/>
      <c r="O523" s="396"/>
      <c r="Q523" s="52"/>
      <c r="R523" s="52"/>
      <c r="S523" s="52"/>
      <c r="T523" s="52"/>
      <c r="U523" s="52"/>
      <c r="V523" s="52"/>
      <c r="W523" s="52"/>
      <c r="X523" s="52"/>
      <c r="Y523" s="52"/>
    </row>
    <row r="524" spans="1:25" ht="13.5">
      <c r="A524" s="52"/>
      <c r="B524" s="52"/>
      <c r="C524" s="52"/>
      <c r="E524" s="52"/>
      <c r="G524" s="590"/>
      <c r="O524" s="396"/>
      <c r="Q524" s="52"/>
      <c r="R524" s="52"/>
      <c r="S524" s="52"/>
      <c r="T524" s="52"/>
      <c r="U524" s="52"/>
      <c r="V524" s="52"/>
      <c r="W524" s="52"/>
      <c r="X524" s="52"/>
      <c r="Y524" s="52"/>
    </row>
    <row r="525" spans="1:25" ht="13.5">
      <c r="A525" s="52"/>
      <c r="B525" s="52"/>
      <c r="C525" s="52"/>
      <c r="E525" s="52"/>
      <c r="G525" s="590"/>
      <c r="O525" s="396"/>
      <c r="Q525" s="52"/>
      <c r="R525" s="52"/>
      <c r="S525" s="52"/>
      <c r="T525" s="52"/>
      <c r="U525" s="52"/>
      <c r="V525" s="52"/>
      <c r="W525" s="52"/>
      <c r="X525" s="52"/>
      <c r="Y525" s="52"/>
    </row>
    <row r="526" spans="1:25" ht="13.5">
      <c r="A526" s="52"/>
      <c r="B526" s="52"/>
      <c r="C526" s="52"/>
      <c r="E526" s="52"/>
      <c r="G526" s="590"/>
      <c r="O526" s="396"/>
      <c r="Q526" s="52"/>
      <c r="R526" s="52"/>
      <c r="S526" s="52"/>
      <c r="T526" s="52"/>
      <c r="U526" s="52"/>
      <c r="V526" s="52"/>
      <c r="W526" s="52"/>
      <c r="X526" s="52"/>
      <c r="Y526" s="52"/>
    </row>
    <row r="527" spans="1:25" ht="13.5">
      <c r="A527" s="52"/>
      <c r="B527" s="52"/>
      <c r="C527" s="52"/>
      <c r="E527" s="52"/>
      <c r="G527" s="590"/>
      <c r="O527" s="396"/>
      <c r="Q527" s="52"/>
      <c r="R527" s="52"/>
      <c r="S527" s="52"/>
      <c r="T527" s="52"/>
      <c r="U527" s="52"/>
      <c r="V527" s="52"/>
      <c r="W527" s="52"/>
      <c r="X527" s="52"/>
      <c r="Y527" s="52"/>
    </row>
    <row r="528" spans="1:25" ht="13.5">
      <c r="A528" s="52"/>
      <c r="B528" s="52"/>
      <c r="C528" s="52"/>
      <c r="E528" s="52"/>
      <c r="G528" s="590"/>
      <c r="O528" s="396"/>
      <c r="Q528" s="52"/>
      <c r="R528" s="52"/>
      <c r="S528" s="52"/>
      <c r="T528" s="52"/>
      <c r="U528" s="52"/>
      <c r="V528" s="52"/>
      <c r="W528" s="52"/>
      <c r="X528" s="52"/>
      <c r="Y528" s="52"/>
    </row>
    <row r="529" spans="1:25" ht="13.5">
      <c r="A529" s="52"/>
      <c r="B529" s="52"/>
      <c r="C529" s="52"/>
      <c r="E529" s="52"/>
      <c r="G529" s="590"/>
      <c r="O529" s="396"/>
      <c r="Q529" s="52"/>
      <c r="R529" s="52"/>
      <c r="S529" s="52"/>
      <c r="T529" s="52"/>
      <c r="U529" s="52"/>
      <c r="V529" s="52"/>
      <c r="W529" s="52"/>
      <c r="X529" s="52"/>
      <c r="Y529" s="52"/>
    </row>
    <row r="530" spans="1:25" ht="13.5">
      <c r="A530" s="52"/>
      <c r="B530" s="52"/>
      <c r="C530" s="52"/>
      <c r="E530" s="52"/>
      <c r="G530" s="590"/>
      <c r="O530" s="396"/>
      <c r="Q530" s="52"/>
      <c r="R530" s="52"/>
      <c r="S530" s="52"/>
      <c r="T530" s="52"/>
      <c r="U530" s="52"/>
      <c r="V530" s="52"/>
      <c r="W530" s="52"/>
      <c r="X530" s="52"/>
      <c r="Y530" s="52"/>
    </row>
    <row r="531" spans="1:25" ht="13.5">
      <c r="A531" s="52"/>
      <c r="B531" s="52"/>
      <c r="C531" s="52"/>
      <c r="E531" s="52"/>
      <c r="G531" s="590"/>
      <c r="O531" s="396"/>
      <c r="Q531" s="52"/>
      <c r="R531" s="52"/>
      <c r="S531" s="52"/>
      <c r="T531" s="52"/>
      <c r="U531" s="52"/>
      <c r="V531" s="52"/>
      <c r="W531" s="52"/>
      <c r="X531" s="52"/>
      <c r="Y531" s="52"/>
    </row>
    <row r="532" spans="1:25" ht="13.5">
      <c r="A532" s="52"/>
      <c r="B532" s="52"/>
      <c r="C532" s="52"/>
      <c r="E532" s="52"/>
      <c r="G532" s="590"/>
      <c r="O532" s="396"/>
      <c r="Q532" s="52"/>
      <c r="R532" s="52"/>
      <c r="S532" s="52"/>
      <c r="T532" s="52"/>
      <c r="U532" s="52"/>
      <c r="V532" s="52"/>
      <c r="W532" s="52"/>
      <c r="X532" s="52"/>
      <c r="Y532" s="52"/>
    </row>
    <row r="533" spans="1:25" ht="13.5">
      <c r="A533" s="52"/>
      <c r="B533" s="52"/>
      <c r="C533" s="52"/>
      <c r="E533" s="52"/>
      <c r="G533" s="590"/>
      <c r="O533" s="396"/>
      <c r="Q533" s="52"/>
      <c r="R533" s="52"/>
      <c r="S533" s="52"/>
      <c r="T533" s="52"/>
      <c r="U533" s="52"/>
      <c r="V533" s="52"/>
      <c r="W533" s="52"/>
      <c r="X533" s="52"/>
      <c r="Y533" s="52"/>
    </row>
    <row r="534" spans="1:25" ht="13.5">
      <c r="A534" s="52"/>
      <c r="B534" s="52"/>
      <c r="C534" s="52"/>
      <c r="E534" s="52"/>
      <c r="G534" s="590"/>
      <c r="O534" s="396"/>
      <c r="Q534" s="52"/>
      <c r="R534" s="52"/>
      <c r="S534" s="52"/>
      <c r="T534" s="52"/>
      <c r="U534" s="52"/>
      <c r="V534" s="52"/>
      <c r="W534" s="52"/>
      <c r="X534" s="52"/>
      <c r="Y534" s="52"/>
    </row>
    <row r="535" spans="1:25" ht="13.5">
      <c r="A535" s="52"/>
      <c r="B535" s="52"/>
      <c r="C535" s="52"/>
      <c r="E535" s="52"/>
      <c r="G535" s="590"/>
      <c r="O535" s="396"/>
      <c r="Q535" s="52"/>
      <c r="R535" s="52"/>
      <c r="S535" s="52"/>
      <c r="T535" s="52"/>
      <c r="U535" s="52"/>
      <c r="V535" s="52"/>
      <c r="W535" s="52"/>
      <c r="X535" s="52"/>
      <c r="Y535" s="52"/>
    </row>
    <row r="536" spans="1:25" ht="13.5">
      <c r="A536" s="52"/>
      <c r="B536" s="52"/>
      <c r="C536" s="52"/>
      <c r="E536" s="52"/>
      <c r="G536" s="590"/>
      <c r="O536" s="396"/>
      <c r="Q536" s="52"/>
      <c r="R536" s="52"/>
      <c r="S536" s="52"/>
      <c r="T536" s="52"/>
      <c r="U536" s="52"/>
      <c r="V536" s="52"/>
      <c r="W536" s="52"/>
      <c r="X536" s="52"/>
      <c r="Y536" s="52"/>
    </row>
    <row r="537" spans="1:25" ht="13.5">
      <c r="A537" s="52"/>
      <c r="B537" s="52"/>
      <c r="C537" s="52"/>
      <c r="E537" s="52"/>
      <c r="G537" s="590"/>
      <c r="O537" s="396"/>
      <c r="Q537" s="52"/>
      <c r="R537" s="52"/>
      <c r="S537" s="52"/>
      <c r="T537" s="52"/>
      <c r="U537" s="52"/>
      <c r="V537" s="52"/>
      <c r="W537" s="52"/>
      <c r="X537" s="52"/>
      <c r="Y537" s="52"/>
    </row>
    <row r="538" spans="1:25" ht="13.5">
      <c r="A538" s="52"/>
      <c r="B538" s="52"/>
      <c r="C538" s="52"/>
      <c r="E538" s="52"/>
      <c r="G538" s="590"/>
      <c r="O538" s="396"/>
      <c r="Q538" s="52"/>
      <c r="R538" s="52"/>
      <c r="S538" s="52"/>
      <c r="T538" s="52"/>
      <c r="U538" s="52"/>
      <c r="V538" s="52"/>
      <c r="W538" s="52"/>
      <c r="X538" s="52"/>
      <c r="Y538" s="52"/>
    </row>
    <row r="539" spans="1:25" ht="13.5">
      <c r="A539" s="52"/>
      <c r="B539" s="52"/>
      <c r="C539" s="52"/>
      <c r="E539" s="52"/>
      <c r="G539" s="590"/>
      <c r="O539" s="396"/>
      <c r="Q539" s="52"/>
      <c r="R539" s="52"/>
      <c r="S539" s="52"/>
      <c r="T539" s="52"/>
      <c r="U539" s="52"/>
      <c r="V539" s="52"/>
      <c r="W539" s="52"/>
      <c r="X539" s="52"/>
      <c r="Y539" s="52"/>
    </row>
    <row r="540" spans="1:25" ht="13.5">
      <c r="A540" s="52"/>
      <c r="B540" s="52"/>
      <c r="C540" s="52"/>
      <c r="E540" s="52"/>
      <c r="G540" s="590"/>
      <c r="O540" s="396"/>
      <c r="Q540" s="52"/>
      <c r="R540" s="52"/>
      <c r="S540" s="52"/>
      <c r="T540" s="52"/>
      <c r="U540" s="52"/>
      <c r="V540" s="52"/>
      <c r="W540" s="52"/>
      <c r="X540" s="52"/>
      <c r="Y540" s="52"/>
    </row>
    <row r="541" spans="1:25" ht="13.5">
      <c r="A541" s="52"/>
      <c r="B541" s="52"/>
      <c r="C541" s="52"/>
      <c r="E541" s="52"/>
      <c r="G541" s="590"/>
      <c r="O541" s="396"/>
      <c r="Q541" s="52"/>
      <c r="R541" s="52"/>
      <c r="S541" s="52"/>
      <c r="T541" s="52"/>
      <c r="U541" s="52"/>
      <c r="V541" s="52"/>
      <c r="W541" s="52"/>
      <c r="X541" s="52"/>
      <c r="Y541" s="52"/>
    </row>
    <row r="542" spans="1:25" ht="13.5">
      <c r="A542" s="52"/>
      <c r="B542" s="52"/>
      <c r="C542" s="52"/>
      <c r="E542" s="52"/>
      <c r="G542" s="590"/>
      <c r="O542" s="396"/>
      <c r="Q542" s="52"/>
      <c r="R542" s="52"/>
      <c r="S542" s="52"/>
      <c r="T542" s="52"/>
      <c r="U542" s="52"/>
      <c r="V542" s="52"/>
      <c r="W542" s="52"/>
      <c r="X542" s="52"/>
      <c r="Y542" s="52"/>
    </row>
    <row r="543" spans="1:25" ht="13.5">
      <c r="A543" s="52"/>
      <c r="B543" s="52"/>
      <c r="C543" s="52"/>
      <c r="E543" s="52"/>
      <c r="G543" s="590"/>
      <c r="O543" s="396"/>
      <c r="Q543" s="52"/>
      <c r="R543" s="52"/>
      <c r="S543" s="52"/>
      <c r="T543" s="52"/>
      <c r="U543" s="52"/>
      <c r="V543" s="52"/>
      <c r="W543" s="52"/>
      <c r="X543" s="52"/>
      <c r="Y543" s="52"/>
    </row>
    <row r="544" spans="1:25" ht="13.5">
      <c r="A544" s="52"/>
      <c r="B544" s="52"/>
      <c r="C544" s="52"/>
      <c r="E544" s="52"/>
      <c r="G544" s="590"/>
      <c r="O544" s="396"/>
      <c r="Q544" s="52"/>
      <c r="R544" s="52"/>
      <c r="S544" s="52"/>
      <c r="T544" s="52"/>
      <c r="U544" s="52"/>
      <c r="V544" s="52"/>
      <c r="W544" s="52"/>
      <c r="X544" s="52"/>
      <c r="Y544" s="52"/>
    </row>
    <row r="545" spans="1:25" ht="13.5">
      <c r="A545" s="52"/>
      <c r="B545" s="52"/>
      <c r="C545" s="52"/>
      <c r="E545" s="52"/>
      <c r="G545" s="590"/>
      <c r="O545" s="396"/>
      <c r="Q545" s="52"/>
      <c r="R545" s="52"/>
      <c r="S545" s="52"/>
      <c r="T545" s="52"/>
      <c r="U545" s="52"/>
      <c r="V545" s="52"/>
      <c r="W545" s="52"/>
      <c r="X545" s="52"/>
      <c r="Y545" s="52"/>
    </row>
    <row r="546" spans="1:25" ht="13.5">
      <c r="A546" s="52"/>
      <c r="B546" s="52"/>
      <c r="C546" s="52"/>
      <c r="E546" s="52"/>
      <c r="G546" s="590"/>
      <c r="O546" s="396"/>
      <c r="Q546" s="52"/>
      <c r="R546" s="52"/>
      <c r="S546" s="52"/>
      <c r="T546" s="52"/>
      <c r="U546" s="52"/>
      <c r="V546" s="52"/>
      <c r="W546" s="52"/>
      <c r="X546" s="52"/>
      <c r="Y546" s="52"/>
    </row>
    <row r="547" spans="1:25" ht="13.5">
      <c r="A547" s="52"/>
      <c r="B547" s="52"/>
      <c r="C547" s="52"/>
      <c r="E547" s="52"/>
      <c r="G547" s="590"/>
      <c r="O547" s="396"/>
      <c r="Q547" s="52"/>
      <c r="R547" s="52"/>
      <c r="S547" s="52"/>
      <c r="T547" s="52"/>
      <c r="U547" s="52"/>
      <c r="V547" s="52"/>
      <c r="W547" s="52"/>
      <c r="X547" s="52"/>
      <c r="Y547" s="52"/>
    </row>
    <row r="548" spans="1:25" ht="13.5">
      <c r="A548" s="52"/>
      <c r="B548" s="52"/>
      <c r="C548" s="52"/>
      <c r="E548" s="52"/>
      <c r="G548" s="590"/>
      <c r="O548" s="396"/>
      <c r="Q548" s="52"/>
      <c r="R548" s="52"/>
      <c r="S548" s="52"/>
      <c r="T548" s="52"/>
      <c r="U548" s="52"/>
      <c r="V548" s="52"/>
      <c r="W548" s="52"/>
      <c r="X548" s="52"/>
      <c r="Y548" s="52"/>
    </row>
    <row r="549" spans="1:25" ht="13.5">
      <c r="A549" s="52"/>
      <c r="B549" s="52"/>
      <c r="C549" s="52"/>
      <c r="E549" s="52"/>
      <c r="G549" s="590"/>
      <c r="O549" s="396"/>
      <c r="Q549" s="52"/>
      <c r="R549" s="52"/>
      <c r="S549" s="52"/>
      <c r="T549" s="52"/>
      <c r="U549" s="52"/>
      <c r="V549" s="52"/>
      <c r="W549" s="52"/>
      <c r="X549" s="52"/>
      <c r="Y549" s="52"/>
    </row>
    <row r="550" spans="1:25" ht="13.5">
      <c r="A550" s="52"/>
      <c r="B550" s="52"/>
      <c r="C550" s="52"/>
      <c r="E550" s="52"/>
      <c r="G550" s="590"/>
      <c r="O550" s="396"/>
      <c r="Q550" s="52"/>
      <c r="R550" s="52"/>
      <c r="S550" s="52"/>
      <c r="T550" s="52"/>
      <c r="U550" s="52"/>
      <c r="V550" s="52"/>
      <c r="W550" s="52"/>
      <c r="X550" s="52"/>
      <c r="Y550" s="52"/>
    </row>
    <row r="551" spans="1:25" ht="13.5">
      <c r="A551" s="52"/>
      <c r="B551" s="52"/>
      <c r="C551" s="52"/>
      <c r="E551" s="52"/>
      <c r="G551" s="590"/>
      <c r="O551" s="396"/>
      <c r="Q551" s="52"/>
      <c r="R551" s="52"/>
      <c r="S551" s="52"/>
      <c r="T551" s="52"/>
      <c r="U551" s="52"/>
      <c r="V551" s="52"/>
      <c r="W551" s="52"/>
      <c r="X551" s="52"/>
      <c r="Y551" s="52"/>
    </row>
    <row r="552" spans="1:25" ht="13.5">
      <c r="A552" s="52"/>
      <c r="B552" s="52"/>
      <c r="C552" s="52"/>
      <c r="E552" s="52"/>
      <c r="G552" s="590"/>
      <c r="O552" s="396"/>
      <c r="Q552" s="52"/>
      <c r="R552" s="52"/>
      <c r="S552" s="52"/>
      <c r="T552" s="52"/>
      <c r="U552" s="52"/>
      <c r="V552" s="52"/>
      <c r="W552" s="52"/>
      <c r="X552" s="52"/>
      <c r="Y552" s="52"/>
    </row>
    <row r="553" spans="1:25" ht="13.5">
      <c r="A553" s="52"/>
      <c r="B553" s="52"/>
      <c r="C553" s="52"/>
      <c r="E553" s="52"/>
      <c r="G553" s="590"/>
      <c r="O553" s="396"/>
      <c r="Q553" s="52"/>
      <c r="R553" s="52"/>
      <c r="S553" s="52"/>
      <c r="T553" s="52"/>
      <c r="U553" s="52"/>
      <c r="V553" s="52"/>
      <c r="W553" s="52"/>
      <c r="X553" s="52"/>
      <c r="Y553" s="52"/>
    </row>
    <row r="554" spans="1:25" ht="13.5">
      <c r="A554" s="52"/>
      <c r="B554" s="52"/>
      <c r="C554" s="52"/>
      <c r="E554" s="52"/>
      <c r="G554" s="590"/>
      <c r="O554" s="396"/>
      <c r="Q554" s="52"/>
      <c r="R554" s="52"/>
      <c r="S554" s="52"/>
      <c r="T554" s="52"/>
      <c r="U554" s="52"/>
      <c r="V554" s="52"/>
      <c r="W554" s="52"/>
      <c r="X554" s="52"/>
      <c r="Y554" s="52"/>
    </row>
    <row r="555" spans="1:25" ht="13.5">
      <c r="A555" s="52"/>
      <c r="B555" s="52"/>
      <c r="C555" s="52"/>
      <c r="E555" s="52"/>
      <c r="G555" s="590"/>
      <c r="O555" s="396"/>
      <c r="Q555" s="52"/>
      <c r="R555" s="52"/>
      <c r="S555" s="52"/>
      <c r="T555" s="52"/>
      <c r="U555" s="52"/>
      <c r="V555" s="52"/>
      <c r="W555" s="52"/>
      <c r="X555" s="52"/>
      <c r="Y555" s="52"/>
    </row>
    <row r="556" spans="1:25" ht="13.5">
      <c r="A556" s="52"/>
      <c r="B556" s="52"/>
      <c r="C556" s="52"/>
      <c r="E556" s="52"/>
      <c r="G556" s="590"/>
      <c r="O556" s="396"/>
      <c r="Q556" s="52"/>
      <c r="R556" s="52"/>
      <c r="S556" s="52"/>
      <c r="T556" s="52"/>
      <c r="U556" s="52"/>
      <c r="V556" s="52"/>
      <c r="W556" s="52"/>
      <c r="X556" s="52"/>
      <c r="Y556" s="52"/>
    </row>
    <row r="557" spans="1:25" ht="13.5">
      <c r="A557" s="52"/>
      <c r="B557" s="52"/>
      <c r="C557" s="52"/>
      <c r="E557" s="52"/>
      <c r="G557" s="590"/>
      <c r="O557" s="396"/>
      <c r="Q557" s="52"/>
      <c r="R557" s="52"/>
      <c r="S557" s="52"/>
      <c r="T557" s="52"/>
      <c r="U557" s="52"/>
      <c r="V557" s="52"/>
      <c r="W557" s="52"/>
      <c r="X557" s="52"/>
      <c r="Y557" s="52"/>
    </row>
    <row r="558" spans="1:25" ht="13.5">
      <c r="A558" s="52"/>
      <c r="B558" s="52"/>
      <c r="C558" s="52"/>
      <c r="E558" s="52"/>
      <c r="G558" s="590"/>
      <c r="O558" s="396"/>
      <c r="Q558" s="52"/>
      <c r="R558" s="52"/>
      <c r="S558" s="52"/>
      <c r="T558" s="52"/>
      <c r="U558" s="52"/>
      <c r="V558" s="52"/>
      <c r="W558" s="52"/>
      <c r="X558" s="52"/>
      <c r="Y558" s="52"/>
    </row>
    <row r="559" spans="1:25" ht="13.5">
      <c r="A559" s="52"/>
      <c r="B559" s="52"/>
      <c r="C559" s="52"/>
      <c r="E559" s="52"/>
      <c r="G559" s="590"/>
      <c r="O559" s="396"/>
      <c r="Q559" s="52"/>
      <c r="R559" s="52"/>
      <c r="S559" s="52"/>
      <c r="T559" s="52"/>
      <c r="U559" s="52"/>
      <c r="V559" s="52"/>
      <c r="W559" s="52"/>
      <c r="X559" s="52"/>
      <c r="Y559" s="52"/>
    </row>
    <row r="560" spans="1:25" ht="13.5">
      <c r="A560" s="52"/>
      <c r="B560" s="52"/>
      <c r="C560" s="52"/>
      <c r="E560" s="52"/>
      <c r="G560" s="590"/>
      <c r="O560" s="396"/>
      <c r="Q560" s="52"/>
      <c r="R560" s="52"/>
      <c r="S560" s="52"/>
      <c r="T560" s="52"/>
      <c r="U560" s="52"/>
      <c r="V560" s="52"/>
      <c r="W560" s="52"/>
      <c r="X560" s="52"/>
      <c r="Y560" s="52"/>
    </row>
    <row r="561" spans="1:25" ht="13.5">
      <c r="A561" s="52"/>
      <c r="B561" s="52"/>
      <c r="C561" s="52"/>
      <c r="E561" s="52"/>
      <c r="G561" s="590"/>
      <c r="O561" s="396"/>
      <c r="Q561" s="52"/>
      <c r="R561" s="52"/>
      <c r="S561" s="52"/>
      <c r="T561" s="52"/>
      <c r="U561" s="52"/>
      <c r="V561" s="52"/>
      <c r="W561" s="52"/>
      <c r="X561" s="52"/>
      <c r="Y561" s="52"/>
    </row>
    <row r="562" spans="1:25" ht="13.5">
      <c r="A562" s="52"/>
      <c r="B562" s="52"/>
      <c r="C562" s="52"/>
      <c r="E562" s="52"/>
      <c r="G562" s="590"/>
      <c r="O562" s="396"/>
      <c r="Q562" s="52"/>
      <c r="R562" s="52"/>
      <c r="S562" s="52"/>
      <c r="T562" s="52"/>
      <c r="U562" s="52"/>
      <c r="V562" s="52"/>
      <c r="W562" s="52"/>
      <c r="X562" s="52"/>
      <c r="Y562" s="52"/>
    </row>
    <row r="563" spans="1:25" ht="13.5">
      <c r="A563" s="52"/>
      <c r="B563" s="52"/>
      <c r="C563" s="52"/>
      <c r="E563" s="52"/>
      <c r="G563" s="590"/>
      <c r="O563" s="396"/>
      <c r="Q563" s="52"/>
      <c r="R563" s="52"/>
      <c r="S563" s="52"/>
      <c r="T563" s="52"/>
      <c r="U563" s="52"/>
      <c r="V563" s="52"/>
      <c r="W563" s="52"/>
      <c r="X563" s="52"/>
      <c r="Y563" s="52"/>
    </row>
    <row r="564" spans="1:25" ht="13.5">
      <c r="A564" s="52"/>
      <c r="B564" s="52"/>
      <c r="C564" s="52"/>
      <c r="E564" s="52"/>
      <c r="G564" s="590"/>
      <c r="O564" s="396"/>
      <c r="Q564" s="52"/>
      <c r="R564" s="52"/>
      <c r="S564" s="52"/>
      <c r="T564" s="52"/>
      <c r="U564" s="52"/>
      <c r="V564" s="52"/>
      <c r="W564" s="52"/>
      <c r="X564" s="52"/>
      <c r="Y564" s="52"/>
    </row>
    <row r="565" spans="1:25" ht="13.5">
      <c r="A565" s="52"/>
      <c r="B565" s="52"/>
      <c r="C565" s="52"/>
      <c r="E565" s="52"/>
      <c r="G565" s="590"/>
      <c r="O565" s="396"/>
      <c r="Q565" s="52"/>
      <c r="R565" s="52"/>
      <c r="S565" s="52"/>
      <c r="T565" s="52"/>
      <c r="U565" s="52"/>
      <c r="V565" s="52"/>
      <c r="W565" s="52"/>
      <c r="X565" s="52"/>
      <c r="Y565" s="52"/>
    </row>
    <row r="566" spans="1:25" ht="13.5">
      <c r="A566" s="52"/>
      <c r="B566" s="52"/>
      <c r="C566" s="52"/>
      <c r="E566" s="52"/>
      <c r="G566" s="590"/>
      <c r="O566" s="396"/>
      <c r="Q566" s="52"/>
      <c r="R566" s="52"/>
      <c r="S566" s="52"/>
      <c r="T566" s="52"/>
      <c r="U566" s="52"/>
      <c r="V566" s="52"/>
      <c r="W566" s="52"/>
      <c r="X566" s="52"/>
      <c r="Y566" s="52"/>
    </row>
    <row r="567" spans="1:25" ht="13.5">
      <c r="A567" s="52"/>
      <c r="B567" s="52"/>
      <c r="C567" s="52"/>
      <c r="E567" s="52"/>
      <c r="G567" s="590"/>
      <c r="O567" s="396"/>
      <c r="Q567" s="52"/>
      <c r="R567" s="52"/>
      <c r="S567" s="52"/>
      <c r="T567" s="52"/>
      <c r="U567" s="52"/>
      <c r="V567" s="52"/>
      <c r="W567" s="52"/>
      <c r="X567" s="52"/>
      <c r="Y567" s="52"/>
    </row>
    <row r="568" spans="1:25" ht="13.5">
      <c r="A568" s="52"/>
      <c r="B568" s="52"/>
      <c r="C568" s="52"/>
      <c r="E568" s="52"/>
      <c r="G568" s="590"/>
      <c r="O568" s="396"/>
      <c r="Q568" s="52"/>
      <c r="R568" s="52"/>
      <c r="S568" s="52"/>
      <c r="T568" s="52"/>
      <c r="U568" s="52"/>
      <c r="V568" s="52"/>
      <c r="W568" s="52"/>
      <c r="X568" s="52"/>
      <c r="Y568" s="52"/>
    </row>
    <row r="569" spans="1:25" ht="13.5">
      <c r="A569" s="52"/>
      <c r="B569" s="52"/>
      <c r="C569" s="52"/>
      <c r="E569" s="52"/>
      <c r="G569" s="590"/>
      <c r="O569" s="396"/>
      <c r="Q569" s="52"/>
      <c r="R569" s="52"/>
      <c r="S569" s="52"/>
      <c r="T569" s="52"/>
      <c r="U569" s="52"/>
      <c r="V569" s="52"/>
      <c r="W569" s="52"/>
      <c r="X569" s="52"/>
      <c r="Y569" s="52"/>
    </row>
    <row r="570" spans="1:25" ht="13.5">
      <c r="A570" s="52"/>
      <c r="B570" s="52"/>
      <c r="C570" s="52"/>
      <c r="E570" s="52"/>
      <c r="G570" s="590"/>
      <c r="O570" s="396"/>
      <c r="Q570" s="52"/>
      <c r="R570" s="52"/>
      <c r="S570" s="52"/>
      <c r="T570" s="52"/>
      <c r="U570" s="52"/>
      <c r="V570" s="52"/>
      <c r="W570" s="52"/>
      <c r="X570" s="52"/>
      <c r="Y570" s="52"/>
    </row>
    <row r="571" spans="1:25" ht="13.5">
      <c r="A571" s="52"/>
      <c r="B571" s="52"/>
      <c r="C571" s="52"/>
      <c r="E571" s="52"/>
      <c r="G571" s="590"/>
      <c r="O571" s="396"/>
      <c r="Q571" s="52"/>
      <c r="R571" s="52"/>
      <c r="S571" s="52"/>
      <c r="T571" s="52"/>
      <c r="U571" s="52"/>
      <c r="V571" s="52"/>
      <c r="W571" s="52"/>
      <c r="X571" s="52"/>
      <c r="Y571" s="52"/>
    </row>
    <row r="572" spans="1:25" ht="13.5">
      <c r="A572" s="52"/>
      <c r="B572" s="52"/>
      <c r="C572" s="52"/>
      <c r="E572" s="52"/>
      <c r="G572" s="590"/>
      <c r="O572" s="396"/>
      <c r="Q572" s="52"/>
      <c r="R572" s="52"/>
      <c r="S572" s="52"/>
      <c r="T572" s="52"/>
      <c r="U572" s="52"/>
      <c r="V572" s="52"/>
      <c r="W572" s="52"/>
      <c r="X572" s="52"/>
      <c r="Y572" s="52"/>
    </row>
    <row r="573" spans="1:25" ht="13.5">
      <c r="A573" s="52"/>
      <c r="B573" s="52"/>
      <c r="C573" s="52"/>
      <c r="E573" s="52"/>
      <c r="G573" s="590"/>
      <c r="O573" s="396"/>
      <c r="Q573" s="52"/>
      <c r="R573" s="52"/>
      <c r="S573" s="52"/>
      <c r="T573" s="52"/>
      <c r="U573" s="52"/>
      <c r="V573" s="52"/>
      <c r="W573" s="52"/>
      <c r="X573" s="52"/>
      <c r="Y573" s="52"/>
    </row>
    <row r="574" spans="1:25" ht="13.5">
      <c r="A574" s="52"/>
      <c r="B574" s="52"/>
      <c r="C574" s="52"/>
      <c r="E574" s="52"/>
      <c r="G574" s="590"/>
      <c r="O574" s="396"/>
      <c r="Q574" s="52"/>
      <c r="R574" s="52"/>
      <c r="S574" s="52"/>
      <c r="T574" s="52"/>
      <c r="U574" s="52"/>
      <c r="V574" s="52"/>
      <c r="W574" s="52"/>
      <c r="X574" s="52"/>
      <c r="Y574" s="52"/>
    </row>
    <row r="575" spans="1:25" ht="13.5">
      <c r="A575" s="52"/>
      <c r="B575" s="52"/>
      <c r="C575" s="52"/>
      <c r="E575" s="52"/>
      <c r="G575" s="590"/>
      <c r="O575" s="396"/>
      <c r="Q575" s="52"/>
      <c r="R575" s="52"/>
      <c r="S575" s="52"/>
      <c r="T575" s="52"/>
      <c r="U575" s="52"/>
      <c r="V575" s="52"/>
      <c r="W575" s="52"/>
      <c r="X575" s="52"/>
      <c r="Y575" s="52"/>
    </row>
    <row r="576" spans="1:25" ht="13.5">
      <c r="A576" s="52"/>
      <c r="B576" s="52"/>
      <c r="C576" s="52"/>
      <c r="E576" s="52"/>
      <c r="G576" s="590"/>
      <c r="O576" s="396"/>
      <c r="Q576" s="52"/>
      <c r="R576" s="52"/>
      <c r="S576" s="52"/>
      <c r="T576" s="52"/>
      <c r="U576" s="52"/>
      <c r="V576" s="52"/>
      <c r="W576" s="52"/>
      <c r="X576" s="52"/>
      <c r="Y576" s="52"/>
    </row>
    <row r="577" spans="1:25" ht="13.5">
      <c r="A577" s="52"/>
      <c r="B577" s="52"/>
      <c r="C577" s="52"/>
      <c r="E577" s="52"/>
      <c r="G577" s="590"/>
      <c r="O577" s="396"/>
      <c r="Q577" s="52"/>
      <c r="R577" s="52"/>
      <c r="S577" s="52"/>
      <c r="T577" s="52"/>
      <c r="U577" s="52"/>
      <c r="V577" s="52"/>
      <c r="W577" s="52"/>
      <c r="X577" s="52"/>
      <c r="Y577" s="52"/>
    </row>
    <row r="578" spans="1:25" ht="13.5">
      <c r="A578" s="52"/>
      <c r="B578" s="52"/>
      <c r="C578" s="52"/>
      <c r="E578" s="52"/>
      <c r="G578" s="590"/>
      <c r="O578" s="396"/>
      <c r="Q578" s="52"/>
      <c r="R578" s="52"/>
      <c r="S578" s="52"/>
      <c r="T578" s="52"/>
      <c r="U578" s="52"/>
      <c r="V578" s="52"/>
      <c r="W578" s="52"/>
      <c r="X578" s="52"/>
      <c r="Y578" s="52"/>
    </row>
    <row r="579" spans="1:25" ht="13.5">
      <c r="A579" s="52"/>
      <c r="B579" s="52"/>
      <c r="C579" s="52"/>
      <c r="E579" s="52"/>
      <c r="G579" s="590"/>
      <c r="O579" s="396"/>
      <c r="Q579" s="52"/>
      <c r="R579" s="52"/>
      <c r="S579" s="52"/>
      <c r="T579" s="52"/>
      <c r="U579" s="52"/>
      <c r="V579" s="52"/>
      <c r="W579" s="52"/>
      <c r="X579" s="52"/>
      <c r="Y579" s="52"/>
    </row>
    <row r="580" spans="1:25" ht="13.5">
      <c r="A580" s="52"/>
      <c r="B580" s="52"/>
      <c r="C580" s="52"/>
      <c r="E580" s="52"/>
      <c r="G580" s="590"/>
      <c r="O580" s="396"/>
      <c r="Q580" s="52"/>
      <c r="R580" s="52"/>
      <c r="S580" s="52"/>
      <c r="T580" s="52"/>
      <c r="U580" s="52"/>
      <c r="V580" s="52"/>
      <c r="W580" s="52"/>
      <c r="X580" s="52"/>
      <c r="Y580" s="52"/>
    </row>
    <row r="581" spans="1:25" ht="13.5">
      <c r="A581" s="52"/>
      <c r="B581" s="52"/>
      <c r="C581" s="52"/>
      <c r="E581" s="52"/>
      <c r="G581" s="590"/>
      <c r="O581" s="396"/>
      <c r="Q581" s="52"/>
      <c r="R581" s="52"/>
      <c r="S581" s="52"/>
      <c r="T581" s="52"/>
      <c r="U581" s="52"/>
      <c r="V581" s="52"/>
      <c r="W581" s="52"/>
      <c r="X581" s="52"/>
      <c r="Y581" s="52"/>
    </row>
    <row r="582" spans="1:25" ht="13.5">
      <c r="A582" s="52"/>
      <c r="B582" s="52"/>
      <c r="C582" s="52"/>
      <c r="E582" s="52"/>
      <c r="G582" s="590"/>
      <c r="O582" s="396"/>
      <c r="Q582" s="52"/>
      <c r="R582" s="52"/>
      <c r="S582" s="52"/>
      <c r="T582" s="52"/>
      <c r="U582" s="52"/>
      <c r="V582" s="52"/>
      <c r="W582" s="52"/>
      <c r="X582" s="52"/>
      <c r="Y582" s="52"/>
    </row>
    <row r="583" spans="1:25" ht="13.5">
      <c r="A583" s="52"/>
      <c r="B583" s="52"/>
      <c r="C583" s="52"/>
      <c r="E583" s="52"/>
      <c r="G583" s="590"/>
      <c r="O583" s="396"/>
      <c r="Q583" s="52"/>
      <c r="R583" s="52"/>
      <c r="S583" s="52"/>
      <c r="T583" s="52"/>
      <c r="U583" s="52"/>
      <c r="V583" s="52"/>
      <c r="W583" s="52"/>
      <c r="X583" s="52"/>
      <c r="Y583" s="52"/>
    </row>
    <row r="584" spans="1:25" ht="13.5">
      <c r="A584" s="52"/>
      <c r="B584" s="52"/>
      <c r="C584" s="52"/>
      <c r="E584" s="52"/>
      <c r="G584" s="590"/>
      <c r="O584" s="396"/>
      <c r="Q584" s="52"/>
      <c r="R584" s="52"/>
      <c r="S584" s="52"/>
      <c r="T584" s="52"/>
      <c r="U584" s="52"/>
      <c r="V584" s="52"/>
      <c r="W584" s="52"/>
      <c r="X584" s="52"/>
      <c r="Y584" s="52"/>
    </row>
    <row r="585" spans="1:25" ht="13.5">
      <c r="A585" s="52"/>
      <c r="B585" s="52"/>
      <c r="C585" s="52"/>
      <c r="E585" s="52"/>
      <c r="G585" s="590"/>
      <c r="O585" s="396"/>
      <c r="Q585" s="52"/>
      <c r="R585" s="52"/>
      <c r="S585" s="52"/>
      <c r="T585" s="52"/>
      <c r="U585" s="52"/>
      <c r="V585" s="52"/>
      <c r="W585" s="52"/>
      <c r="X585" s="52"/>
      <c r="Y585" s="52"/>
    </row>
    <row r="586" spans="1:25" ht="13.5">
      <c r="A586" s="52"/>
      <c r="B586" s="52"/>
      <c r="C586" s="52"/>
      <c r="E586" s="52"/>
      <c r="G586" s="590"/>
      <c r="O586" s="396"/>
      <c r="Q586" s="52"/>
      <c r="R586" s="52"/>
      <c r="S586" s="52"/>
      <c r="T586" s="52"/>
      <c r="U586" s="52"/>
      <c r="V586" s="52"/>
      <c r="W586" s="52"/>
      <c r="X586" s="52"/>
      <c r="Y586" s="52"/>
    </row>
    <row r="587" spans="1:25" ht="13.5">
      <c r="A587" s="52"/>
      <c r="B587" s="52"/>
      <c r="C587" s="52"/>
      <c r="E587" s="52"/>
      <c r="G587" s="590"/>
      <c r="O587" s="396"/>
      <c r="Q587" s="52"/>
      <c r="R587" s="52"/>
      <c r="S587" s="52"/>
      <c r="T587" s="52"/>
      <c r="U587" s="52"/>
      <c r="V587" s="52"/>
      <c r="W587" s="52"/>
      <c r="X587" s="52"/>
      <c r="Y587" s="52"/>
    </row>
    <row r="588" spans="1:25" ht="13.5">
      <c r="A588" s="52"/>
      <c r="B588" s="52"/>
      <c r="C588" s="52"/>
      <c r="E588" s="52"/>
      <c r="G588" s="590"/>
      <c r="O588" s="396"/>
      <c r="Q588" s="52"/>
      <c r="R588" s="52"/>
      <c r="S588" s="52"/>
      <c r="T588" s="52"/>
      <c r="U588" s="52"/>
      <c r="V588" s="52"/>
      <c r="W588" s="52"/>
      <c r="X588" s="52"/>
      <c r="Y588" s="52"/>
    </row>
    <row r="589" spans="1:25" ht="13.5">
      <c r="A589" s="52"/>
      <c r="B589" s="52"/>
      <c r="C589" s="52"/>
      <c r="E589" s="52"/>
      <c r="G589" s="590"/>
      <c r="O589" s="396"/>
      <c r="Q589" s="52"/>
      <c r="R589" s="52"/>
      <c r="S589" s="52"/>
      <c r="T589" s="52"/>
      <c r="U589" s="52"/>
      <c r="V589" s="52"/>
      <c r="W589" s="52"/>
      <c r="X589" s="52"/>
      <c r="Y589" s="52"/>
    </row>
    <row r="590" spans="1:25" ht="13.5">
      <c r="A590" s="52"/>
      <c r="B590" s="52"/>
      <c r="C590" s="52"/>
      <c r="E590" s="52"/>
      <c r="G590" s="590"/>
      <c r="O590" s="396"/>
      <c r="Q590" s="52"/>
      <c r="R590" s="52"/>
      <c r="S590" s="52"/>
      <c r="T590" s="52"/>
      <c r="U590" s="52"/>
      <c r="V590" s="52"/>
      <c r="W590" s="52"/>
      <c r="X590" s="52"/>
      <c r="Y590" s="52"/>
    </row>
    <row r="591" spans="1:25" ht="13.5">
      <c r="A591" s="52"/>
      <c r="B591" s="52"/>
      <c r="C591" s="52"/>
      <c r="E591" s="52"/>
      <c r="G591" s="590"/>
      <c r="O591" s="396"/>
      <c r="Q591" s="52"/>
      <c r="R591" s="52"/>
      <c r="S591" s="52"/>
      <c r="T591" s="52"/>
      <c r="U591" s="52"/>
      <c r="V591" s="52"/>
      <c r="W591" s="52"/>
      <c r="X591" s="52"/>
      <c r="Y591" s="52"/>
    </row>
    <row r="592" spans="1:25" ht="13.5">
      <c r="A592" s="52"/>
      <c r="B592" s="52"/>
      <c r="C592" s="52"/>
      <c r="E592" s="52"/>
      <c r="G592" s="590"/>
      <c r="O592" s="396"/>
      <c r="Q592" s="52"/>
      <c r="R592" s="52"/>
      <c r="S592" s="52"/>
      <c r="T592" s="52"/>
      <c r="U592" s="52"/>
      <c r="V592" s="52"/>
      <c r="W592" s="52"/>
      <c r="X592" s="52"/>
      <c r="Y592" s="52"/>
    </row>
    <row r="593" spans="1:25" ht="13.5">
      <c r="A593" s="52"/>
      <c r="B593" s="52"/>
      <c r="C593" s="52"/>
      <c r="E593" s="52"/>
      <c r="G593" s="590"/>
      <c r="O593" s="396"/>
      <c r="Q593" s="52"/>
      <c r="R593" s="52"/>
      <c r="S593" s="52"/>
      <c r="T593" s="52"/>
      <c r="U593" s="52"/>
      <c r="V593" s="52"/>
      <c r="W593" s="52"/>
      <c r="X593" s="52"/>
      <c r="Y593" s="52"/>
    </row>
    <row r="594" spans="1:25" ht="13.5">
      <c r="A594" s="52"/>
      <c r="B594" s="52"/>
      <c r="C594" s="52"/>
      <c r="E594" s="52"/>
      <c r="G594" s="590"/>
      <c r="O594" s="396"/>
      <c r="Q594" s="52"/>
      <c r="R594" s="52"/>
      <c r="S594" s="52"/>
      <c r="T594" s="52"/>
      <c r="U594" s="52"/>
      <c r="V594" s="52"/>
      <c r="W594" s="52"/>
      <c r="X594" s="52"/>
      <c r="Y594" s="52"/>
    </row>
    <row r="595" spans="1:25" ht="13.5">
      <c r="A595" s="52"/>
      <c r="B595" s="52"/>
      <c r="C595" s="52"/>
      <c r="E595" s="52"/>
      <c r="G595" s="590"/>
      <c r="O595" s="396"/>
      <c r="Q595" s="52"/>
      <c r="R595" s="52"/>
      <c r="S595" s="52"/>
      <c r="T595" s="52"/>
      <c r="U595" s="52"/>
      <c r="V595" s="52"/>
      <c r="W595" s="52"/>
      <c r="X595" s="52"/>
      <c r="Y595" s="52"/>
    </row>
    <row r="596" spans="1:25" ht="13.5">
      <c r="A596" s="52"/>
      <c r="B596" s="52"/>
      <c r="C596" s="52"/>
      <c r="E596" s="52"/>
      <c r="G596" s="590"/>
      <c r="O596" s="396"/>
      <c r="Q596" s="52"/>
      <c r="R596" s="52"/>
      <c r="S596" s="52"/>
      <c r="T596" s="52"/>
      <c r="U596" s="52"/>
      <c r="V596" s="52"/>
      <c r="W596" s="52"/>
      <c r="X596" s="52"/>
      <c r="Y596" s="52"/>
    </row>
    <row r="597" spans="1:25" ht="13.5">
      <c r="A597" s="52"/>
      <c r="B597" s="52"/>
      <c r="C597" s="52"/>
      <c r="E597" s="52"/>
      <c r="G597" s="590"/>
      <c r="O597" s="396"/>
      <c r="Q597" s="52"/>
      <c r="R597" s="52"/>
      <c r="S597" s="52"/>
      <c r="T597" s="52"/>
      <c r="U597" s="52"/>
      <c r="V597" s="52"/>
      <c r="W597" s="52"/>
      <c r="X597" s="52"/>
      <c r="Y597" s="52"/>
    </row>
    <row r="598" spans="1:25" ht="13.5">
      <c r="A598" s="52"/>
      <c r="B598" s="52"/>
      <c r="C598" s="52"/>
      <c r="E598" s="52"/>
      <c r="G598" s="590"/>
      <c r="O598" s="396"/>
      <c r="Q598" s="52"/>
      <c r="R598" s="52"/>
      <c r="S598" s="52"/>
      <c r="T598" s="52"/>
      <c r="U598" s="52"/>
      <c r="V598" s="52"/>
      <c r="W598" s="52"/>
      <c r="X598" s="52"/>
      <c r="Y598" s="52"/>
    </row>
    <row r="599" spans="1:25" ht="13.5">
      <c r="A599" s="52"/>
      <c r="B599" s="52"/>
      <c r="C599" s="52"/>
      <c r="E599" s="52"/>
      <c r="G599" s="590"/>
      <c r="O599" s="396"/>
      <c r="Q599" s="52"/>
      <c r="R599" s="52"/>
      <c r="S599" s="52"/>
      <c r="T599" s="52"/>
      <c r="U599" s="52"/>
      <c r="V599" s="52"/>
      <c r="W599" s="52"/>
      <c r="X599" s="52"/>
      <c r="Y599" s="52"/>
    </row>
    <row r="600" spans="1:25" ht="13.5">
      <c r="A600" s="52"/>
      <c r="B600" s="52"/>
      <c r="C600" s="52"/>
      <c r="E600" s="52"/>
      <c r="G600" s="590"/>
      <c r="O600" s="396"/>
      <c r="Q600" s="52"/>
      <c r="R600" s="52"/>
      <c r="S600" s="52"/>
      <c r="T600" s="52"/>
      <c r="U600" s="52"/>
      <c r="V600" s="52"/>
      <c r="W600" s="52"/>
      <c r="X600" s="52"/>
      <c r="Y600" s="52"/>
    </row>
    <row r="601" spans="1:25" ht="13.5">
      <c r="A601" s="52"/>
      <c r="B601" s="52"/>
      <c r="C601" s="52"/>
      <c r="E601" s="52"/>
      <c r="G601" s="590"/>
      <c r="O601" s="396"/>
      <c r="Q601" s="52"/>
      <c r="R601" s="52"/>
      <c r="S601" s="52"/>
      <c r="T601" s="52"/>
      <c r="U601" s="52"/>
      <c r="V601" s="52"/>
      <c r="W601" s="52"/>
      <c r="X601" s="52"/>
      <c r="Y601" s="52"/>
    </row>
    <row r="602" spans="1:25" ht="13.5">
      <c r="A602" s="52"/>
      <c r="B602" s="52"/>
      <c r="C602" s="52"/>
      <c r="E602" s="52"/>
      <c r="G602" s="590"/>
      <c r="O602" s="396"/>
      <c r="Q602" s="52"/>
      <c r="R602" s="52"/>
      <c r="S602" s="52"/>
      <c r="T602" s="52"/>
      <c r="U602" s="52"/>
      <c r="V602" s="52"/>
      <c r="W602" s="52"/>
      <c r="X602" s="52"/>
      <c r="Y602" s="52"/>
    </row>
    <row r="603" spans="1:25" ht="13.5">
      <c r="A603" s="52"/>
      <c r="B603" s="52"/>
      <c r="C603" s="52"/>
      <c r="E603" s="52"/>
      <c r="G603" s="590"/>
      <c r="O603" s="396"/>
      <c r="Q603" s="52"/>
      <c r="R603" s="52"/>
      <c r="S603" s="52"/>
      <c r="T603" s="52"/>
      <c r="U603" s="52"/>
      <c r="V603" s="52"/>
      <c r="W603" s="52"/>
      <c r="X603" s="52"/>
      <c r="Y603" s="52"/>
    </row>
    <row r="604" spans="1:25" ht="13.5">
      <c r="A604" s="52"/>
      <c r="B604" s="52"/>
      <c r="C604" s="52"/>
      <c r="E604" s="52"/>
      <c r="G604" s="590"/>
      <c r="O604" s="396"/>
      <c r="Q604" s="52"/>
      <c r="R604" s="52"/>
      <c r="S604" s="52"/>
      <c r="T604" s="52"/>
      <c r="U604" s="52"/>
      <c r="V604" s="52"/>
      <c r="W604" s="52"/>
      <c r="X604" s="52"/>
      <c r="Y604" s="52"/>
    </row>
    <row r="605" spans="1:25" ht="13.5">
      <c r="A605" s="52"/>
      <c r="B605" s="52"/>
      <c r="C605" s="52"/>
      <c r="E605" s="52"/>
      <c r="G605" s="590"/>
      <c r="O605" s="396"/>
      <c r="Q605" s="52"/>
      <c r="R605" s="52"/>
      <c r="S605" s="52"/>
      <c r="T605" s="52"/>
      <c r="U605" s="52"/>
      <c r="V605" s="52"/>
      <c r="W605" s="52"/>
      <c r="X605" s="52"/>
      <c r="Y605" s="52"/>
    </row>
    <row r="606" spans="1:25" ht="13.5">
      <c r="A606" s="52"/>
      <c r="B606" s="52"/>
      <c r="C606" s="52"/>
      <c r="E606" s="52"/>
      <c r="G606" s="590"/>
      <c r="O606" s="396"/>
      <c r="Q606" s="52"/>
      <c r="R606" s="52"/>
      <c r="S606" s="52"/>
      <c r="T606" s="52"/>
      <c r="U606" s="52"/>
      <c r="V606" s="52"/>
      <c r="W606" s="52"/>
      <c r="X606" s="52"/>
      <c r="Y606" s="52"/>
    </row>
    <row r="607" spans="1:25" ht="13.5">
      <c r="A607" s="52"/>
      <c r="B607" s="52"/>
      <c r="C607" s="52"/>
      <c r="E607" s="52"/>
      <c r="G607" s="590"/>
      <c r="O607" s="396"/>
      <c r="Q607" s="52"/>
      <c r="R607" s="52"/>
      <c r="S607" s="52"/>
      <c r="T607" s="52"/>
      <c r="U607" s="52"/>
      <c r="V607" s="52"/>
      <c r="W607" s="52"/>
      <c r="X607" s="52"/>
      <c r="Y607" s="52"/>
    </row>
    <row r="608" spans="1:25" ht="13.5">
      <c r="A608" s="52"/>
      <c r="B608" s="52"/>
      <c r="C608" s="52"/>
      <c r="E608" s="52"/>
      <c r="G608" s="590"/>
      <c r="O608" s="396"/>
      <c r="Q608" s="52"/>
      <c r="R608" s="52"/>
      <c r="S608" s="52"/>
      <c r="T608" s="52"/>
      <c r="U608" s="52"/>
      <c r="V608" s="52"/>
      <c r="W608" s="52"/>
      <c r="X608" s="52"/>
      <c r="Y608" s="52"/>
    </row>
    <row r="609" spans="1:25" ht="13.5">
      <c r="A609" s="52"/>
      <c r="B609" s="52"/>
      <c r="C609" s="52"/>
      <c r="E609" s="52"/>
      <c r="G609" s="590"/>
      <c r="O609" s="396"/>
      <c r="Q609" s="52"/>
      <c r="R609" s="52"/>
      <c r="S609" s="52"/>
      <c r="T609" s="52"/>
      <c r="U609" s="52"/>
      <c r="V609" s="52"/>
      <c r="W609" s="52"/>
      <c r="X609" s="52"/>
      <c r="Y609" s="52"/>
    </row>
    <row r="610" spans="1:25" ht="13.5">
      <c r="A610" s="52"/>
      <c r="B610" s="52"/>
      <c r="C610" s="52"/>
      <c r="E610" s="52"/>
      <c r="G610" s="590"/>
      <c r="O610" s="396"/>
      <c r="Q610" s="52"/>
      <c r="R610" s="52"/>
      <c r="S610" s="52"/>
      <c r="T610" s="52"/>
      <c r="U610" s="52"/>
      <c r="V610" s="52"/>
      <c r="W610" s="52"/>
      <c r="X610" s="52"/>
      <c r="Y610" s="52"/>
    </row>
    <row r="611" spans="1:25" ht="13.5">
      <c r="A611" s="52"/>
      <c r="B611" s="52"/>
      <c r="C611" s="52"/>
      <c r="E611" s="52"/>
      <c r="G611" s="590"/>
      <c r="O611" s="396"/>
      <c r="Q611" s="52"/>
      <c r="R611" s="52"/>
      <c r="S611" s="52"/>
      <c r="T611" s="52"/>
      <c r="U611" s="52"/>
      <c r="V611" s="52"/>
      <c r="W611" s="52"/>
      <c r="X611" s="52"/>
      <c r="Y611" s="52"/>
    </row>
    <row r="612" spans="1:25" ht="13.5">
      <c r="A612" s="52"/>
      <c r="B612" s="52"/>
      <c r="C612" s="52"/>
      <c r="E612" s="52"/>
      <c r="G612" s="590"/>
      <c r="O612" s="396"/>
      <c r="Q612" s="52"/>
      <c r="R612" s="52"/>
      <c r="S612" s="52"/>
      <c r="T612" s="52"/>
      <c r="U612" s="52"/>
      <c r="V612" s="52"/>
      <c r="W612" s="52"/>
      <c r="X612" s="52"/>
      <c r="Y612" s="52"/>
    </row>
    <row r="613" spans="1:25" ht="13.5">
      <c r="A613" s="52"/>
      <c r="B613" s="52"/>
      <c r="C613" s="52"/>
      <c r="E613" s="52"/>
      <c r="G613" s="590"/>
      <c r="O613" s="396"/>
      <c r="Q613" s="52"/>
      <c r="R613" s="52"/>
      <c r="S613" s="52"/>
      <c r="T613" s="52"/>
      <c r="U613" s="52"/>
      <c r="V613" s="52"/>
      <c r="W613" s="52"/>
      <c r="X613" s="52"/>
      <c r="Y613" s="52"/>
    </row>
    <row r="614" spans="1:25" ht="13.5">
      <c r="A614" s="52"/>
      <c r="B614" s="52"/>
      <c r="C614" s="52"/>
      <c r="E614" s="52"/>
      <c r="G614" s="590"/>
      <c r="O614" s="396"/>
      <c r="Q614" s="52"/>
      <c r="R614" s="52"/>
      <c r="S614" s="52"/>
      <c r="T614" s="52"/>
      <c r="U614" s="52"/>
      <c r="V614" s="52"/>
      <c r="W614" s="52"/>
      <c r="X614" s="52"/>
      <c r="Y614" s="52"/>
    </row>
    <row r="615" spans="1:25" ht="13.5">
      <c r="A615" s="52"/>
      <c r="B615" s="52"/>
      <c r="C615" s="52"/>
      <c r="E615" s="52"/>
      <c r="G615" s="590"/>
      <c r="O615" s="396"/>
      <c r="Q615" s="52"/>
      <c r="R615" s="52"/>
      <c r="S615" s="52"/>
      <c r="T615" s="52"/>
      <c r="U615" s="52"/>
      <c r="V615" s="52"/>
      <c r="W615" s="52"/>
      <c r="X615" s="52"/>
      <c r="Y615" s="52"/>
    </row>
    <row r="616" spans="1:25" ht="13.5">
      <c r="A616" s="52"/>
      <c r="B616" s="52"/>
      <c r="C616" s="52"/>
      <c r="E616" s="52"/>
      <c r="G616" s="590"/>
      <c r="O616" s="396"/>
      <c r="Q616" s="52"/>
      <c r="R616" s="52"/>
      <c r="S616" s="52"/>
      <c r="T616" s="52"/>
      <c r="U616" s="52"/>
      <c r="V616" s="52"/>
      <c r="W616" s="52"/>
      <c r="X616" s="52"/>
      <c r="Y616" s="52"/>
    </row>
    <row r="617" spans="1:25" ht="13.5">
      <c r="A617" s="52"/>
      <c r="B617" s="52"/>
      <c r="C617" s="52"/>
      <c r="E617" s="52"/>
      <c r="G617" s="590"/>
      <c r="O617" s="396"/>
      <c r="Q617" s="52"/>
      <c r="R617" s="52"/>
      <c r="S617" s="52"/>
      <c r="T617" s="52"/>
      <c r="U617" s="52"/>
      <c r="V617" s="52"/>
      <c r="W617" s="52"/>
      <c r="X617" s="52"/>
      <c r="Y617" s="52"/>
    </row>
    <row r="618" spans="1:25" ht="13.5">
      <c r="A618" s="52"/>
      <c r="B618" s="52"/>
      <c r="C618" s="52"/>
      <c r="E618" s="52"/>
      <c r="G618" s="590"/>
      <c r="O618" s="396"/>
      <c r="Q618" s="52"/>
      <c r="R618" s="52"/>
      <c r="S618" s="52"/>
      <c r="T618" s="52"/>
      <c r="U618" s="52"/>
      <c r="V618" s="52"/>
      <c r="W618" s="52"/>
      <c r="X618" s="52"/>
      <c r="Y618" s="52"/>
    </row>
    <row r="619" spans="1:25" ht="13.5">
      <c r="A619" s="52"/>
      <c r="B619" s="52"/>
      <c r="C619" s="52"/>
      <c r="E619" s="52"/>
      <c r="G619" s="590"/>
      <c r="O619" s="396"/>
      <c r="Q619" s="52"/>
      <c r="R619" s="52"/>
      <c r="S619" s="52"/>
      <c r="T619" s="52"/>
      <c r="U619" s="52"/>
      <c r="V619" s="52"/>
      <c r="W619" s="52"/>
      <c r="X619" s="52"/>
      <c r="Y619" s="52"/>
    </row>
    <row r="620" spans="1:25" ht="13.5">
      <c r="A620" s="52"/>
      <c r="B620" s="52"/>
      <c r="C620" s="52"/>
      <c r="E620" s="52"/>
      <c r="G620" s="590"/>
      <c r="O620" s="396"/>
      <c r="Q620" s="52"/>
      <c r="R620" s="52"/>
      <c r="S620" s="52"/>
      <c r="T620" s="52"/>
      <c r="U620" s="52"/>
      <c r="V620" s="52"/>
      <c r="W620" s="52"/>
      <c r="X620" s="52"/>
      <c r="Y620" s="52"/>
    </row>
    <row r="621" spans="1:25" ht="13.5">
      <c r="A621" s="52"/>
      <c r="B621" s="52"/>
      <c r="C621" s="52"/>
      <c r="E621" s="52"/>
      <c r="G621" s="590"/>
      <c r="O621" s="396"/>
      <c r="Q621" s="52"/>
      <c r="R621" s="52"/>
      <c r="S621" s="52"/>
      <c r="T621" s="52"/>
      <c r="U621" s="52"/>
      <c r="V621" s="52"/>
      <c r="W621" s="52"/>
      <c r="X621" s="52"/>
      <c r="Y621" s="52"/>
    </row>
    <row r="622" spans="1:25" ht="13.5">
      <c r="A622" s="52"/>
      <c r="B622" s="52"/>
      <c r="C622" s="52"/>
      <c r="E622" s="52"/>
      <c r="G622" s="590"/>
      <c r="O622" s="396"/>
      <c r="Q622" s="52"/>
      <c r="R622" s="52"/>
      <c r="S622" s="52"/>
      <c r="T622" s="52"/>
      <c r="U622" s="52"/>
      <c r="V622" s="52"/>
      <c r="W622" s="52"/>
      <c r="X622" s="52"/>
      <c r="Y622" s="52"/>
    </row>
    <row r="623" spans="1:25" ht="13.5">
      <c r="A623" s="52"/>
      <c r="B623" s="52"/>
      <c r="C623" s="52"/>
      <c r="E623" s="52"/>
      <c r="G623" s="590"/>
      <c r="O623" s="396"/>
      <c r="Q623" s="52"/>
      <c r="R623" s="52"/>
      <c r="S623" s="52"/>
      <c r="T623" s="52"/>
      <c r="U623" s="52"/>
      <c r="V623" s="52"/>
      <c r="W623" s="52"/>
      <c r="X623" s="52"/>
      <c r="Y623" s="52"/>
    </row>
    <row r="624" spans="1:25" ht="13.5">
      <c r="A624" s="52"/>
      <c r="B624" s="52"/>
      <c r="C624" s="52"/>
      <c r="E624" s="52"/>
      <c r="G624" s="590"/>
      <c r="O624" s="396"/>
      <c r="Q624" s="52"/>
      <c r="R624" s="52"/>
      <c r="S624" s="52"/>
      <c r="T624" s="52"/>
      <c r="U624" s="52"/>
      <c r="V624" s="52"/>
      <c r="W624" s="52"/>
      <c r="X624" s="52"/>
      <c r="Y624" s="52"/>
    </row>
    <row r="625" spans="1:25" ht="13.5">
      <c r="A625" s="52"/>
      <c r="B625" s="52"/>
      <c r="C625" s="52"/>
      <c r="E625" s="52"/>
      <c r="G625" s="590"/>
      <c r="O625" s="396"/>
      <c r="Q625" s="52"/>
      <c r="R625" s="52"/>
      <c r="S625" s="52"/>
      <c r="T625" s="52"/>
      <c r="U625" s="52"/>
      <c r="V625" s="52"/>
      <c r="W625" s="52"/>
      <c r="X625" s="52"/>
      <c r="Y625" s="52"/>
    </row>
    <row r="626" spans="1:25" ht="13.5">
      <c r="A626" s="52"/>
      <c r="B626" s="52"/>
      <c r="C626" s="52"/>
      <c r="E626" s="52"/>
      <c r="G626" s="590"/>
      <c r="O626" s="396"/>
      <c r="Q626" s="52"/>
      <c r="R626" s="52"/>
      <c r="S626" s="52"/>
      <c r="T626" s="52"/>
      <c r="U626" s="52"/>
      <c r="V626" s="52"/>
      <c r="W626" s="52"/>
      <c r="X626" s="52"/>
      <c r="Y626" s="52"/>
    </row>
    <row r="627" spans="1:25" ht="13.5">
      <c r="A627" s="52"/>
      <c r="B627" s="52"/>
      <c r="C627" s="52"/>
      <c r="E627" s="52"/>
      <c r="G627" s="590"/>
      <c r="O627" s="396"/>
      <c r="Q627" s="52"/>
      <c r="R627" s="52"/>
      <c r="S627" s="52"/>
      <c r="T627" s="52"/>
      <c r="U627" s="52"/>
      <c r="V627" s="52"/>
      <c r="W627" s="52"/>
      <c r="X627" s="52"/>
      <c r="Y627" s="52"/>
    </row>
    <row r="628" spans="1:25" ht="13.5">
      <c r="A628" s="52"/>
      <c r="B628" s="52"/>
      <c r="C628" s="52"/>
      <c r="E628" s="52"/>
      <c r="G628" s="590"/>
      <c r="O628" s="396"/>
      <c r="Q628" s="52"/>
      <c r="R628" s="52"/>
      <c r="S628" s="52"/>
      <c r="T628" s="52"/>
      <c r="U628" s="52"/>
      <c r="V628" s="52"/>
      <c r="W628" s="52"/>
      <c r="X628" s="52"/>
      <c r="Y628" s="52"/>
    </row>
    <row r="629" spans="1:25" ht="13.5">
      <c r="A629" s="52"/>
      <c r="B629" s="52"/>
      <c r="C629" s="52"/>
      <c r="E629" s="52"/>
      <c r="G629" s="590"/>
      <c r="O629" s="396"/>
      <c r="Q629" s="52"/>
      <c r="R629" s="52"/>
      <c r="S629" s="52"/>
      <c r="T629" s="52"/>
      <c r="U629" s="52"/>
      <c r="V629" s="52"/>
      <c r="W629" s="52"/>
      <c r="X629" s="52"/>
      <c r="Y629" s="52"/>
    </row>
    <row r="630" spans="1:25" ht="13.5">
      <c r="A630" s="52"/>
      <c r="B630" s="52"/>
      <c r="C630" s="52"/>
      <c r="E630" s="52"/>
      <c r="G630" s="590"/>
      <c r="O630" s="396"/>
      <c r="Q630" s="52"/>
      <c r="R630" s="52"/>
      <c r="S630" s="52"/>
      <c r="T630" s="52"/>
      <c r="U630" s="52"/>
      <c r="V630" s="52"/>
      <c r="W630" s="52"/>
      <c r="X630" s="52"/>
      <c r="Y630" s="52"/>
    </row>
    <row r="631" spans="1:25" ht="13.5">
      <c r="A631" s="52"/>
      <c r="B631" s="52"/>
      <c r="C631" s="52"/>
      <c r="E631" s="52"/>
      <c r="G631" s="590"/>
      <c r="O631" s="396"/>
      <c r="Q631" s="52"/>
      <c r="R631" s="52"/>
      <c r="S631" s="52"/>
      <c r="T631" s="52"/>
      <c r="U631" s="52"/>
      <c r="V631" s="52"/>
      <c r="W631" s="52"/>
      <c r="X631" s="52"/>
      <c r="Y631" s="52"/>
    </row>
    <row r="632" spans="1:25" ht="13.5">
      <c r="A632" s="52"/>
      <c r="B632" s="52"/>
      <c r="C632" s="52"/>
      <c r="E632" s="52"/>
      <c r="G632" s="590"/>
      <c r="O632" s="396"/>
      <c r="Q632" s="52"/>
      <c r="R632" s="52"/>
      <c r="S632" s="52"/>
      <c r="T632" s="52"/>
      <c r="U632" s="52"/>
      <c r="V632" s="52"/>
      <c r="W632" s="52"/>
      <c r="X632" s="52"/>
      <c r="Y632" s="52"/>
    </row>
    <row r="633" spans="1:25" ht="13.5">
      <c r="A633" s="52"/>
      <c r="B633" s="52"/>
      <c r="C633" s="52"/>
      <c r="E633" s="52"/>
      <c r="G633" s="590"/>
      <c r="O633" s="396"/>
      <c r="Q633" s="52"/>
      <c r="R633" s="52"/>
      <c r="S633" s="52"/>
      <c r="T633" s="52"/>
      <c r="U633" s="52"/>
      <c r="V633" s="52"/>
      <c r="W633" s="52"/>
      <c r="X633" s="52"/>
      <c r="Y633" s="52"/>
    </row>
    <row r="634" spans="1:25" ht="13.5">
      <c r="A634" s="52"/>
      <c r="B634" s="52"/>
      <c r="C634" s="52"/>
      <c r="E634" s="52"/>
      <c r="G634" s="590"/>
      <c r="O634" s="396"/>
      <c r="Q634" s="52"/>
      <c r="R634" s="52"/>
      <c r="S634" s="52"/>
      <c r="T634" s="52"/>
      <c r="U634" s="52"/>
      <c r="V634" s="52"/>
      <c r="W634" s="52"/>
      <c r="X634" s="52"/>
      <c r="Y634" s="52"/>
    </row>
    <row r="635" spans="1:25" ht="13.5">
      <c r="A635" s="52"/>
      <c r="B635" s="52"/>
      <c r="C635" s="52"/>
      <c r="E635" s="52"/>
      <c r="G635" s="590"/>
      <c r="O635" s="396"/>
      <c r="Q635" s="52"/>
      <c r="R635" s="52"/>
      <c r="S635" s="52"/>
      <c r="T635" s="52"/>
      <c r="U635" s="52"/>
      <c r="V635" s="52"/>
      <c r="W635" s="52"/>
      <c r="X635" s="52"/>
      <c r="Y635" s="52"/>
    </row>
    <row r="636" spans="1:25" ht="13.5">
      <c r="A636" s="52"/>
      <c r="B636" s="52"/>
      <c r="C636" s="52"/>
      <c r="E636" s="52"/>
      <c r="G636" s="590"/>
      <c r="O636" s="396"/>
      <c r="Q636" s="52"/>
      <c r="R636" s="52"/>
      <c r="S636" s="52"/>
      <c r="T636" s="52"/>
      <c r="U636" s="52"/>
      <c r="V636" s="52"/>
      <c r="W636" s="52"/>
      <c r="X636" s="52"/>
      <c r="Y636" s="52"/>
    </row>
    <row r="637" spans="1:25" ht="13.5">
      <c r="A637" s="52"/>
      <c r="B637" s="52"/>
      <c r="C637" s="52"/>
      <c r="E637" s="52"/>
      <c r="G637" s="590"/>
      <c r="O637" s="396"/>
      <c r="Q637" s="52"/>
      <c r="R637" s="52"/>
      <c r="S637" s="52"/>
      <c r="T637" s="52"/>
      <c r="U637" s="52"/>
      <c r="V637" s="52"/>
      <c r="W637" s="52"/>
      <c r="X637" s="52"/>
      <c r="Y637" s="52"/>
    </row>
    <row r="638" spans="1:25" ht="13.5">
      <c r="A638" s="52"/>
      <c r="B638" s="52"/>
      <c r="C638" s="52"/>
      <c r="E638" s="52"/>
      <c r="G638" s="590"/>
      <c r="O638" s="396"/>
      <c r="Q638" s="52"/>
      <c r="R638" s="52"/>
      <c r="S638" s="52"/>
      <c r="T638" s="52"/>
      <c r="U638" s="52"/>
      <c r="V638" s="52"/>
      <c r="W638" s="52"/>
      <c r="X638" s="52"/>
      <c r="Y638" s="52"/>
    </row>
    <row r="639" spans="1:25" ht="13.5">
      <c r="A639" s="52"/>
      <c r="B639" s="52"/>
      <c r="C639" s="52"/>
      <c r="E639" s="52"/>
      <c r="G639" s="590"/>
      <c r="O639" s="396"/>
      <c r="Q639" s="52"/>
      <c r="R639" s="52"/>
      <c r="S639" s="52"/>
      <c r="T639" s="52"/>
      <c r="U639" s="52"/>
      <c r="V639" s="52"/>
      <c r="W639" s="52"/>
      <c r="X639" s="52"/>
      <c r="Y639" s="52"/>
    </row>
    <row r="640" spans="1:25" ht="13.5">
      <c r="A640" s="52"/>
      <c r="B640" s="52"/>
      <c r="C640" s="52"/>
      <c r="E640" s="52"/>
      <c r="G640" s="590"/>
      <c r="O640" s="396"/>
      <c r="Q640" s="52"/>
      <c r="R640" s="52"/>
      <c r="S640" s="52"/>
      <c r="T640" s="52"/>
      <c r="U640" s="52"/>
      <c r="V640" s="52"/>
      <c r="W640" s="52"/>
      <c r="X640" s="52"/>
      <c r="Y640" s="52"/>
    </row>
    <row r="641" spans="1:25" ht="13.5">
      <c r="A641" s="52"/>
      <c r="B641" s="52"/>
      <c r="C641" s="52"/>
      <c r="E641" s="52"/>
      <c r="G641" s="590"/>
      <c r="O641" s="396"/>
      <c r="Q641" s="52"/>
      <c r="R641" s="52"/>
      <c r="S641" s="52"/>
      <c r="T641" s="52"/>
      <c r="U641" s="52"/>
      <c r="V641" s="52"/>
      <c r="W641" s="52"/>
      <c r="X641" s="52"/>
      <c r="Y641" s="52"/>
    </row>
    <row r="642" spans="1:25" ht="13.5">
      <c r="A642" s="52"/>
      <c r="B642" s="52"/>
      <c r="C642" s="52"/>
      <c r="E642" s="52"/>
      <c r="G642" s="590"/>
      <c r="O642" s="396"/>
      <c r="Q642" s="52"/>
      <c r="R642" s="52"/>
      <c r="S642" s="52"/>
      <c r="T642" s="52"/>
      <c r="U642" s="52"/>
      <c r="V642" s="52"/>
      <c r="W642" s="52"/>
      <c r="X642" s="52"/>
      <c r="Y642" s="52"/>
    </row>
    <row r="643" spans="1:25" ht="13.5">
      <c r="A643" s="52"/>
      <c r="B643" s="52"/>
      <c r="C643" s="52"/>
      <c r="E643" s="52"/>
      <c r="G643" s="590"/>
      <c r="O643" s="396"/>
      <c r="Q643" s="52"/>
      <c r="R643" s="52"/>
      <c r="S643" s="52"/>
      <c r="T643" s="52"/>
      <c r="U643" s="52"/>
      <c r="V643" s="52"/>
      <c r="W643" s="52"/>
      <c r="X643" s="52"/>
      <c r="Y643" s="52"/>
    </row>
    <row r="644" spans="1:25" ht="13.5">
      <c r="A644" s="52"/>
      <c r="B644" s="52"/>
      <c r="C644" s="52"/>
      <c r="E644" s="52"/>
      <c r="G644" s="590"/>
      <c r="O644" s="396"/>
      <c r="Q644" s="52"/>
      <c r="R644" s="52"/>
      <c r="S644" s="52"/>
      <c r="T644" s="52"/>
      <c r="U644" s="52"/>
      <c r="V644" s="52"/>
      <c r="W644" s="52"/>
      <c r="X644" s="52"/>
      <c r="Y644" s="52"/>
    </row>
    <row r="645" spans="1:25" ht="13.5">
      <c r="A645" s="52"/>
      <c r="B645" s="52"/>
      <c r="C645" s="52"/>
      <c r="E645" s="52"/>
      <c r="G645" s="590"/>
      <c r="O645" s="396"/>
      <c r="Q645" s="52"/>
      <c r="R645" s="52"/>
      <c r="S645" s="52"/>
      <c r="T645" s="52"/>
      <c r="U645" s="52"/>
      <c r="V645" s="52"/>
      <c r="W645" s="52"/>
      <c r="X645" s="52"/>
      <c r="Y645" s="52"/>
    </row>
    <row r="646" spans="1:25" ht="13.5">
      <c r="A646" s="52"/>
      <c r="B646" s="52"/>
      <c r="C646" s="52"/>
      <c r="E646" s="52"/>
      <c r="G646" s="590"/>
      <c r="O646" s="396"/>
      <c r="Q646" s="52"/>
      <c r="R646" s="52"/>
      <c r="S646" s="52"/>
      <c r="T646" s="52"/>
      <c r="U646" s="52"/>
      <c r="V646" s="52"/>
      <c r="W646" s="52"/>
      <c r="X646" s="52"/>
      <c r="Y646" s="52"/>
    </row>
    <row r="647" spans="1:25" ht="13.5">
      <c r="A647" s="52"/>
      <c r="B647" s="52"/>
      <c r="C647" s="52"/>
      <c r="E647" s="52"/>
      <c r="G647" s="590"/>
      <c r="O647" s="396"/>
      <c r="Q647" s="52"/>
      <c r="R647" s="52"/>
      <c r="S647" s="52"/>
      <c r="T647" s="52"/>
      <c r="U647" s="52"/>
      <c r="V647" s="52"/>
      <c r="W647" s="52"/>
      <c r="X647" s="52"/>
      <c r="Y647" s="52"/>
    </row>
    <row r="648" spans="1:25" ht="13.5">
      <c r="A648" s="52"/>
      <c r="B648" s="52"/>
      <c r="C648" s="52"/>
      <c r="E648" s="52"/>
      <c r="G648" s="590"/>
      <c r="O648" s="396"/>
      <c r="Q648" s="52"/>
      <c r="R648" s="52"/>
      <c r="S648" s="52"/>
      <c r="T648" s="52"/>
      <c r="U648" s="52"/>
      <c r="V648" s="52"/>
      <c r="W648" s="52"/>
      <c r="X648" s="52"/>
      <c r="Y648" s="52"/>
    </row>
    <row r="649" spans="1:25" ht="13.5">
      <c r="A649" s="52"/>
      <c r="B649" s="52"/>
      <c r="C649" s="52"/>
      <c r="E649" s="52"/>
      <c r="G649" s="590"/>
      <c r="O649" s="396"/>
      <c r="Q649" s="52"/>
      <c r="R649" s="52"/>
      <c r="S649" s="52"/>
      <c r="T649" s="52"/>
      <c r="U649" s="52"/>
      <c r="V649" s="52"/>
      <c r="W649" s="52"/>
      <c r="X649" s="52"/>
      <c r="Y649" s="52"/>
    </row>
    <row r="650" spans="1:25" ht="13.5">
      <c r="A650" s="52"/>
      <c r="B650" s="52"/>
      <c r="C650" s="52"/>
      <c r="E650" s="52"/>
      <c r="G650" s="590"/>
      <c r="O650" s="396"/>
      <c r="Q650" s="52"/>
      <c r="R650" s="52"/>
      <c r="S650" s="52"/>
      <c r="T650" s="52"/>
      <c r="U650" s="52"/>
      <c r="V650" s="52"/>
      <c r="W650" s="52"/>
      <c r="X650" s="52"/>
      <c r="Y650" s="52"/>
    </row>
    <row r="651" spans="1:25" ht="13.5">
      <c r="A651" s="52"/>
      <c r="B651" s="52"/>
      <c r="C651" s="52"/>
      <c r="E651" s="52"/>
      <c r="G651" s="590"/>
      <c r="O651" s="396"/>
      <c r="Q651" s="52"/>
      <c r="R651" s="52"/>
      <c r="S651" s="52"/>
      <c r="T651" s="52"/>
      <c r="U651" s="52"/>
      <c r="V651" s="52"/>
      <c r="W651" s="52"/>
      <c r="X651" s="52"/>
      <c r="Y651" s="52"/>
    </row>
    <row r="652" spans="1:25" ht="13.5">
      <c r="A652" s="52"/>
      <c r="B652" s="52"/>
      <c r="C652" s="52"/>
      <c r="E652" s="52"/>
      <c r="G652" s="590"/>
      <c r="O652" s="396"/>
      <c r="Q652" s="52"/>
      <c r="R652" s="52"/>
      <c r="S652" s="52"/>
      <c r="T652" s="52"/>
      <c r="U652" s="52"/>
      <c r="V652" s="52"/>
      <c r="W652" s="52"/>
      <c r="X652" s="52"/>
      <c r="Y652" s="52"/>
    </row>
    <row r="653" spans="1:25" ht="13.5">
      <c r="A653" s="52"/>
      <c r="B653" s="52"/>
      <c r="C653" s="52"/>
      <c r="E653" s="52"/>
      <c r="G653" s="590"/>
      <c r="O653" s="396"/>
      <c r="Q653" s="52"/>
      <c r="R653" s="52"/>
      <c r="S653" s="52"/>
      <c r="T653" s="52"/>
      <c r="U653" s="52"/>
      <c r="V653" s="52"/>
      <c r="W653" s="52"/>
      <c r="X653" s="52"/>
      <c r="Y653" s="52"/>
    </row>
    <row r="654" spans="1:25" ht="13.5">
      <c r="A654" s="52"/>
      <c r="B654" s="52"/>
      <c r="C654" s="52"/>
      <c r="E654" s="52"/>
      <c r="G654" s="590"/>
      <c r="O654" s="396"/>
      <c r="Q654" s="52"/>
      <c r="R654" s="52"/>
      <c r="S654" s="52"/>
      <c r="T654" s="52"/>
      <c r="U654" s="52"/>
      <c r="V654" s="52"/>
      <c r="W654" s="52"/>
      <c r="X654" s="52"/>
      <c r="Y654" s="52"/>
    </row>
    <row r="655" spans="1:25" ht="13.5">
      <c r="A655" s="52"/>
      <c r="B655" s="52"/>
      <c r="C655" s="52"/>
      <c r="E655" s="52"/>
      <c r="G655" s="590"/>
      <c r="O655" s="396"/>
      <c r="Q655" s="52"/>
      <c r="R655" s="52"/>
      <c r="S655" s="52"/>
      <c r="T655" s="52"/>
      <c r="U655" s="52"/>
      <c r="V655" s="52"/>
      <c r="W655" s="52"/>
      <c r="X655" s="52"/>
      <c r="Y655" s="52"/>
    </row>
    <row r="656" spans="1:25" ht="13.5">
      <c r="A656" s="52"/>
      <c r="B656" s="52"/>
      <c r="C656" s="52"/>
      <c r="E656" s="52"/>
      <c r="G656" s="590"/>
      <c r="O656" s="396"/>
      <c r="Q656" s="52"/>
      <c r="R656" s="52"/>
      <c r="S656" s="52"/>
      <c r="T656" s="52"/>
      <c r="U656" s="52"/>
      <c r="V656" s="52"/>
      <c r="W656" s="52"/>
      <c r="X656" s="52"/>
      <c r="Y656" s="52"/>
    </row>
    <row r="657" spans="1:25" ht="13.5">
      <c r="A657" s="52"/>
      <c r="B657" s="52"/>
      <c r="C657" s="52"/>
      <c r="E657" s="52"/>
      <c r="G657" s="590"/>
      <c r="O657" s="396"/>
      <c r="Q657" s="52"/>
      <c r="R657" s="52"/>
      <c r="S657" s="52"/>
      <c r="T657" s="52"/>
      <c r="U657" s="52"/>
      <c r="V657" s="52"/>
      <c r="W657" s="52"/>
      <c r="X657" s="52"/>
      <c r="Y657" s="52"/>
    </row>
    <row r="658" spans="1:25" ht="13.5">
      <c r="A658" s="52"/>
      <c r="B658" s="52"/>
      <c r="C658" s="52"/>
      <c r="E658" s="52"/>
      <c r="G658" s="590"/>
      <c r="O658" s="396"/>
      <c r="Q658" s="52"/>
      <c r="R658" s="52"/>
      <c r="S658" s="52"/>
      <c r="T658" s="52"/>
      <c r="U658" s="52"/>
      <c r="V658" s="52"/>
      <c r="W658" s="52"/>
      <c r="X658" s="52"/>
      <c r="Y658" s="52"/>
    </row>
    <row r="659" spans="1:25" ht="13.5">
      <c r="A659" s="52"/>
      <c r="B659" s="52"/>
      <c r="C659" s="52"/>
      <c r="E659" s="52"/>
      <c r="G659" s="590"/>
      <c r="O659" s="396"/>
      <c r="Q659" s="52"/>
      <c r="R659" s="52"/>
      <c r="S659" s="52"/>
      <c r="T659" s="52"/>
      <c r="U659" s="52"/>
      <c r="V659" s="52"/>
      <c r="W659" s="52"/>
      <c r="X659" s="52"/>
      <c r="Y659" s="52"/>
    </row>
    <row r="660" spans="1:25" ht="13.5">
      <c r="A660" s="52"/>
      <c r="B660" s="52"/>
      <c r="C660" s="52"/>
      <c r="E660" s="52"/>
      <c r="G660" s="590"/>
      <c r="O660" s="396"/>
      <c r="Q660" s="52"/>
      <c r="R660" s="52"/>
      <c r="S660" s="52"/>
      <c r="T660" s="52"/>
      <c r="U660" s="52"/>
      <c r="V660" s="52"/>
      <c r="W660" s="52"/>
      <c r="X660" s="52"/>
      <c r="Y660" s="52"/>
    </row>
    <row r="661" spans="1:25" ht="13.5">
      <c r="A661" s="52"/>
      <c r="B661" s="52"/>
      <c r="C661" s="52"/>
      <c r="E661" s="52"/>
      <c r="G661" s="590"/>
      <c r="O661" s="396"/>
      <c r="Q661" s="52"/>
      <c r="R661" s="52"/>
      <c r="S661" s="52"/>
      <c r="T661" s="52"/>
      <c r="U661" s="52"/>
      <c r="V661" s="52"/>
      <c r="W661" s="52"/>
      <c r="X661" s="52"/>
      <c r="Y661" s="52"/>
    </row>
    <row r="662" spans="1:25" ht="13.5">
      <c r="A662" s="52"/>
      <c r="B662" s="52"/>
      <c r="C662" s="52"/>
      <c r="E662" s="52"/>
      <c r="G662" s="590"/>
      <c r="O662" s="396"/>
      <c r="Q662" s="52"/>
      <c r="R662" s="52"/>
      <c r="S662" s="52"/>
      <c r="T662" s="52"/>
      <c r="U662" s="52"/>
      <c r="V662" s="52"/>
      <c r="W662" s="52"/>
      <c r="X662" s="52"/>
      <c r="Y662" s="52"/>
    </row>
    <row r="663" spans="1:25" ht="13.5">
      <c r="A663" s="52"/>
      <c r="B663" s="52"/>
      <c r="C663" s="52"/>
      <c r="E663" s="52"/>
      <c r="G663" s="590"/>
      <c r="O663" s="396"/>
      <c r="Q663" s="52"/>
      <c r="R663" s="52"/>
      <c r="S663" s="52"/>
      <c r="T663" s="52"/>
      <c r="U663" s="52"/>
      <c r="V663" s="52"/>
      <c r="W663" s="52"/>
      <c r="X663" s="52"/>
      <c r="Y663" s="52"/>
    </row>
    <row r="664" spans="1:25" ht="13.5">
      <c r="A664" s="52"/>
      <c r="B664" s="52"/>
      <c r="C664" s="52"/>
      <c r="E664" s="52"/>
      <c r="G664" s="590"/>
      <c r="O664" s="396"/>
      <c r="Q664" s="52"/>
      <c r="R664" s="52"/>
      <c r="S664" s="52"/>
      <c r="T664" s="52"/>
      <c r="U664" s="52"/>
      <c r="V664" s="52"/>
      <c r="W664" s="52"/>
      <c r="X664" s="52"/>
      <c r="Y664" s="52"/>
    </row>
    <row r="665" spans="1:25" ht="13.5">
      <c r="A665" s="52"/>
      <c r="B665" s="52"/>
      <c r="C665" s="52"/>
      <c r="E665" s="52"/>
      <c r="G665" s="590"/>
      <c r="O665" s="396"/>
      <c r="Q665" s="52"/>
      <c r="R665" s="52"/>
      <c r="S665" s="52"/>
      <c r="T665" s="52"/>
      <c r="U665" s="52"/>
      <c r="V665" s="52"/>
      <c r="W665" s="52"/>
      <c r="X665" s="52"/>
      <c r="Y665" s="52"/>
    </row>
    <row r="666" spans="1:25" ht="13.5">
      <c r="A666" s="52"/>
      <c r="B666" s="52"/>
      <c r="C666" s="52"/>
      <c r="E666" s="52"/>
      <c r="G666" s="590"/>
      <c r="O666" s="396"/>
      <c r="Q666" s="52"/>
      <c r="R666" s="52"/>
      <c r="S666" s="52"/>
      <c r="T666" s="52"/>
      <c r="U666" s="52"/>
      <c r="V666" s="52"/>
      <c r="W666" s="52"/>
      <c r="X666" s="52"/>
      <c r="Y666" s="52"/>
    </row>
    <row r="667" spans="1:25" ht="13.5">
      <c r="A667" s="52"/>
      <c r="B667" s="52"/>
      <c r="C667" s="52"/>
      <c r="E667" s="52"/>
      <c r="G667" s="590"/>
      <c r="O667" s="396"/>
      <c r="Q667" s="52"/>
      <c r="R667" s="52"/>
      <c r="S667" s="52"/>
      <c r="T667" s="52"/>
      <c r="U667" s="52"/>
      <c r="V667" s="52"/>
      <c r="W667" s="52"/>
      <c r="X667" s="52"/>
      <c r="Y667" s="52"/>
    </row>
    <row r="668" spans="1:25" ht="13.5">
      <c r="A668" s="52"/>
      <c r="B668" s="52"/>
      <c r="C668" s="52"/>
      <c r="E668" s="52"/>
      <c r="G668" s="590"/>
      <c r="O668" s="396"/>
      <c r="Q668" s="52"/>
      <c r="R668" s="52"/>
      <c r="S668" s="52"/>
      <c r="T668" s="52"/>
      <c r="U668" s="52"/>
      <c r="V668" s="52"/>
      <c r="W668" s="52"/>
      <c r="X668" s="52"/>
      <c r="Y668" s="52"/>
    </row>
    <row r="669" spans="1:25" ht="13.5">
      <c r="A669" s="52"/>
      <c r="B669" s="52"/>
      <c r="C669" s="52"/>
      <c r="E669" s="52"/>
      <c r="G669" s="590"/>
      <c r="O669" s="396"/>
      <c r="Q669" s="52"/>
      <c r="R669" s="52"/>
      <c r="S669" s="52"/>
      <c r="T669" s="52"/>
      <c r="U669" s="52"/>
      <c r="V669" s="52"/>
      <c r="W669" s="52"/>
      <c r="X669" s="52"/>
      <c r="Y669" s="52"/>
    </row>
    <row r="670" spans="1:25" ht="13.5">
      <c r="A670" s="52"/>
      <c r="B670" s="52"/>
      <c r="C670" s="52"/>
      <c r="E670" s="52"/>
      <c r="G670" s="590"/>
      <c r="O670" s="396"/>
      <c r="Q670" s="52"/>
      <c r="R670" s="52"/>
      <c r="S670" s="52"/>
      <c r="T670" s="52"/>
      <c r="U670" s="52"/>
      <c r="V670" s="52"/>
      <c r="W670" s="52"/>
      <c r="X670" s="52"/>
      <c r="Y670" s="52"/>
    </row>
    <row r="671" spans="1:25" ht="13.5">
      <c r="A671" s="52"/>
      <c r="B671" s="52"/>
      <c r="C671" s="52"/>
      <c r="E671" s="52"/>
      <c r="G671" s="590"/>
      <c r="O671" s="396"/>
      <c r="Q671" s="52"/>
      <c r="R671" s="52"/>
      <c r="S671" s="52"/>
      <c r="T671" s="52"/>
      <c r="U671" s="52"/>
      <c r="V671" s="52"/>
      <c r="W671" s="52"/>
      <c r="X671" s="52"/>
      <c r="Y671" s="52"/>
    </row>
    <row r="672" spans="1:25" ht="13.5">
      <c r="A672" s="52"/>
      <c r="B672" s="52"/>
      <c r="C672" s="52"/>
      <c r="E672" s="52"/>
      <c r="G672" s="590"/>
      <c r="O672" s="396"/>
      <c r="Q672" s="52"/>
      <c r="R672" s="52"/>
      <c r="S672" s="52"/>
      <c r="T672" s="52"/>
      <c r="U672" s="52"/>
      <c r="V672" s="52"/>
      <c r="W672" s="52"/>
      <c r="X672" s="52"/>
      <c r="Y672" s="52"/>
    </row>
    <row r="673" spans="1:25" ht="13.5">
      <c r="A673" s="52"/>
      <c r="B673" s="52"/>
      <c r="C673" s="52"/>
      <c r="E673" s="52"/>
      <c r="G673" s="590"/>
      <c r="O673" s="396"/>
      <c r="Q673" s="52"/>
      <c r="R673" s="52"/>
      <c r="S673" s="52"/>
      <c r="T673" s="52"/>
      <c r="U673" s="52"/>
      <c r="V673" s="52"/>
      <c r="W673" s="52"/>
      <c r="X673" s="52"/>
      <c r="Y673" s="52"/>
    </row>
    <row r="674" spans="1:25" ht="13.5">
      <c r="A674" s="52"/>
      <c r="B674" s="52"/>
      <c r="C674" s="52"/>
      <c r="E674" s="52"/>
      <c r="G674" s="590"/>
      <c r="O674" s="396"/>
      <c r="Q674" s="52"/>
      <c r="R674" s="52"/>
      <c r="S674" s="52"/>
      <c r="T674" s="52"/>
      <c r="U674" s="52"/>
      <c r="V674" s="52"/>
      <c r="W674" s="52"/>
      <c r="X674" s="52"/>
      <c r="Y674" s="52"/>
    </row>
    <row r="675" spans="1:25" ht="13.5">
      <c r="A675" s="52"/>
      <c r="B675" s="52"/>
      <c r="C675" s="52"/>
      <c r="E675" s="52"/>
      <c r="G675" s="590"/>
      <c r="O675" s="396"/>
      <c r="Q675" s="52"/>
      <c r="R675" s="52"/>
      <c r="S675" s="52"/>
      <c r="T675" s="52"/>
      <c r="U675" s="52"/>
      <c r="V675" s="52"/>
      <c r="W675" s="52"/>
      <c r="X675" s="52"/>
      <c r="Y675" s="52"/>
    </row>
    <row r="676" spans="1:25" ht="13.5">
      <c r="A676" s="52"/>
      <c r="B676" s="52"/>
      <c r="C676" s="52"/>
      <c r="E676" s="52"/>
      <c r="G676" s="590"/>
      <c r="O676" s="396"/>
      <c r="Q676" s="52"/>
      <c r="R676" s="52"/>
      <c r="S676" s="52"/>
      <c r="T676" s="52"/>
      <c r="U676" s="52"/>
      <c r="V676" s="52"/>
      <c r="W676" s="52"/>
      <c r="X676" s="52"/>
      <c r="Y676" s="52"/>
    </row>
    <row r="677" spans="1:25" ht="13.5">
      <c r="A677" s="52"/>
      <c r="B677" s="52"/>
      <c r="C677" s="52"/>
      <c r="E677" s="52"/>
      <c r="G677" s="590"/>
      <c r="O677" s="396"/>
      <c r="Q677" s="52"/>
      <c r="R677" s="52"/>
      <c r="S677" s="52"/>
      <c r="T677" s="52"/>
      <c r="U677" s="52"/>
      <c r="V677" s="52"/>
      <c r="W677" s="52"/>
      <c r="X677" s="52"/>
      <c r="Y677" s="52"/>
    </row>
    <row r="678" spans="1:25" ht="13.5">
      <c r="A678" s="52"/>
      <c r="B678" s="52"/>
      <c r="C678" s="52"/>
      <c r="E678" s="52"/>
      <c r="G678" s="590"/>
      <c r="O678" s="396"/>
      <c r="Q678" s="52"/>
      <c r="R678" s="52"/>
      <c r="S678" s="52"/>
      <c r="T678" s="52"/>
      <c r="U678" s="52"/>
      <c r="V678" s="52"/>
      <c r="W678" s="52"/>
      <c r="X678" s="52"/>
      <c r="Y678" s="52"/>
    </row>
    <row r="679" spans="1:25" ht="13.5">
      <c r="A679" s="52"/>
      <c r="B679" s="52"/>
      <c r="C679" s="52"/>
      <c r="E679" s="52"/>
      <c r="G679" s="590"/>
      <c r="O679" s="396"/>
      <c r="Q679" s="52"/>
      <c r="R679" s="52"/>
      <c r="S679" s="52"/>
      <c r="T679" s="52"/>
      <c r="U679" s="52"/>
      <c r="V679" s="52"/>
      <c r="W679" s="52"/>
      <c r="X679" s="52"/>
      <c r="Y679" s="52"/>
    </row>
    <row r="680" spans="1:25" ht="13.5">
      <c r="A680" s="52"/>
      <c r="B680" s="52"/>
      <c r="C680" s="52"/>
      <c r="E680" s="52"/>
      <c r="G680" s="590"/>
      <c r="O680" s="396"/>
      <c r="Q680" s="52"/>
      <c r="R680" s="52"/>
      <c r="S680" s="52"/>
      <c r="T680" s="52"/>
      <c r="U680" s="52"/>
      <c r="V680" s="52"/>
      <c r="W680" s="52"/>
      <c r="X680" s="52"/>
      <c r="Y680" s="52"/>
    </row>
    <row r="681" spans="1:25" ht="13.5">
      <c r="A681" s="52"/>
      <c r="B681" s="52"/>
      <c r="C681" s="52"/>
      <c r="E681" s="52"/>
      <c r="G681" s="590"/>
      <c r="O681" s="396"/>
      <c r="Q681" s="52"/>
      <c r="R681" s="52"/>
      <c r="S681" s="52"/>
      <c r="T681" s="52"/>
      <c r="U681" s="52"/>
      <c r="V681" s="52"/>
      <c r="W681" s="52"/>
      <c r="X681" s="52"/>
      <c r="Y681" s="52"/>
    </row>
    <row r="682" spans="1:25" ht="13.5">
      <c r="A682" s="52"/>
      <c r="B682" s="52"/>
      <c r="C682" s="52"/>
      <c r="E682" s="52"/>
      <c r="G682" s="590"/>
      <c r="O682" s="396"/>
      <c r="Q682" s="52"/>
      <c r="R682" s="52"/>
      <c r="S682" s="52"/>
      <c r="T682" s="52"/>
      <c r="U682" s="52"/>
      <c r="V682" s="52"/>
      <c r="W682" s="52"/>
      <c r="X682" s="52"/>
      <c r="Y682" s="52"/>
    </row>
    <row r="683" spans="1:25" ht="13.5">
      <c r="A683" s="52"/>
      <c r="B683" s="52"/>
      <c r="C683" s="52"/>
      <c r="E683" s="52"/>
      <c r="G683" s="590"/>
      <c r="O683" s="396"/>
      <c r="Q683" s="52"/>
      <c r="R683" s="52"/>
      <c r="S683" s="52"/>
      <c r="T683" s="52"/>
      <c r="U683" s="52"/>
      <c r="V683" s="52"/>
      <c r="W683" s="52"/>
      <c r="X683" s="52"/>
      <c r="Y683" s="52"/>
    </row>
    <row r="684" spans="1:25" ht="13.5">
      <c r="A684" s="52"/>
      <c r="B684" s="52"/>
      <c r="C684" s="52"/>
      <c r="E684" s="52"/>
      <c r="G684" s="590"/>
      <c r="O684" s="396"/>
      <c r="Q684" s="52"/>
      <c r="R684" s="52"/>
      <c r="S684" s="52"/>
      <c r="T684" s="52"/>
      <c r="U684" s="52"/>
      <c r="V684" s="52"/>
      <c r="W684" s="52"/>
      <c r="X684" s="52"/>
      <c r="Y684" s="52"/>
    </row>
    <row r="685" spans="1:25" ht="13.5">
      <c r="A685" s="52"/>
      <c r="B685" s="52"/>
      <c r="C685" s="52"/>
      <c r="E685" s="52"/>
      <c r="G685" s="590"/>
      <c r="O685" s="396"/>
      <c r="Q685" s="52"/>
      <c r="R685" s="52"/>
      <c r="S685" s="52"/>
      <c r="T685" s="52"/>
      <c r="U685" s="52"/>
      <c r="V685" s="52"/>
      <c r="W685" s="52"/>
      <c r="X685" s="52"/>
      <c r="Y685" s="52"/>
    </row>
    <row r="686" spans="1:25" ht="13.5">
      <c r="A686" s="52"/>
      <c r="B686" s="52"/>
      <c r="C686" s="52"/>
      <c r="E686" s="52"/>
      <c r="G686" s="590"/>
      <c r="O686" s="396"/>
      <c r="Q686" s="52"/>
      <c r="R686" s="52"/>
      <c r="S686" s="52"/>
      <c r="T686" s="52"/>
      <c r="U686" s="52"/>
      <c r="V686" s="52"/>
      <c r="W686" s="52"/>
      <c r="X686" s="52"/>
      <c r="Y686" s="52"/>
    </row>
    <row r="687" spans="1:25" ht="13.5">
      <c r="A687" s="52"/>
      <c r="B687" s="52"/>
      <c r="C687" s="52"/>
      <c r="E687" s="52"/>
      <c r="G687" s="590"/>
      <c r="O687" s="396"/>
      <c r="Q687" s="52"/>
      <c r="R687" s="52"/>
      <c r="S687" s="52"/>
      <c r="T687" s="52"/>
      <c r="U687" s="52"/>
      <c r="V687" s="52"/>
      <c r="W687" s="52"/>
      <c r="X687" s="52"/>
      <c r="Y687" s="52"/>
    </row>
    <row r="688" spans="1:25" ht="13.5">
      <c r="A688" s="52"/>
      <c r="B688" s="52"/>
      <c r="C688" s="52"/>
      <c r="E688" s="52"/>
      <c r="G688" s="590"/>
      <c r="O688" s="396"/>
      <c r="Q688" s="52"/>
      <c r="R688" s="52"/>
      <c r="S688" s="52"/>
      <c r="T688" s="52"/>
      <c r="U688" s="52"/>
      <c r="V688" s="52"/>
      <c r="W688" s="52"/>
      <c r="X688" s="52"/>
      <c r="Y688" s="52"/>
    </row>
    <row r="689" spans="1:25" ht="13.5">
      <c r="A689" s="52"/>
      <c r="B689" s="52"/>
      <c r="C689" s="52"/>
      <c r="E689" s="52"/>
      <c r="G689" s="590"/>
      <c r="O689" s="396"/>
      <c r="Q689" s="52"/>
      <c r="R689" s="52"/>
      <c r="S689" s="52"/>
      <c r="T689" s="52"/>
      <c r="U689" s="52"/>
      <c r="V689" s="52"/>
      <c r="W689" s="52"/>
      <c r="X689" s="52"/>
      <c r="Y689" s="52"/>
    </row>
    <row r="690" spans="1:25" ht="13.5">
      <c r="A690" s="52"/>
      <c r="B690" s="52"/>
      <c r="C690" s="52"/>
      <c r="E690" s="52"/>
      <c r="G690" s="590"/>
      <c r="O690" s="396"/>
      <c r="Q690" s="52"/>
      <c r="R690" s="52"/>
      <c r="S690" s="52"/>
      <c r="T690" s="52"/>
      <c r="U690" s="52"/>
      <c r="V690" s="52"/>
      <c r="W690" s="52"/>
      <c r="X690" s="52"/>
      <c r="Y690" s="52"/>
    </row>
    <row r="691" spans="1:25" ht="13.5">
      <c r="A691" s="52"/>
      <c r="B691" s="52"/>
      <c r="C691" s="52"/>
      <c r="E691" s="52"/>
      <c r="G691" s="590"/>
      <c r="O691" s="396"/>
      <c r="Q691" s="52"/>
      <c r="R691" s="52"/>
      <c r="S691" s="52"/>
      <c r="T691" s="52"/>
      <c r="U691" s="52"/>
      <c r="V691" s="52"/>
      <c r="W691" s="52"/>
      <c r="X691" s="52"/>
      <c r="Y691" s="52"/>
    </row>
    <row r="692" spans="1:25" ht="13.5">
      <c r="A692" s="52"/>
      <c r="B692" s="52"/>
      <c r="C692" s="52"/>
      <c r="E692" s="52"/>
      <c r="G692" s="590"/>
      <c r="O692" s="396"/>
      <c r="Q692" s="52"/>
      <c r="R692" s="52"/>
      <c r="S692" s="52"/>
      <c r="T692" s="52"/>
      <c r="U692" s="52"/>
      <c r="V692" s="52"/>
      <c r="W692" s="52"/>
      <c r="X692" s="52"/>
      <c r="Y692" s="52"/>
    </row>
    <row r="693" spans="1:25" ht="13.5">
      <c r="A693" s="52"/>
      <c r="B693" s="52"/>
      <c r="C693" s="52"/>
      <c r="E693" s="52"/>
      <c r="G693" s="590"/>
      <c r="O693" s="396"/>
      <c r="Q693" s="52"/>
      <c r="R693" s="52"/>
      <c r="S693" s="52"/>
      <c r="T693" s="52"/>
      <c r="U693" s="52"/>
      <c r="V693" s="52"/>
      <c r="W693" s="52"/>
      <c r="X693" s="52"/>
      <c r="Y693" s="52"/>
    </row>
    <row r="694" spans="1:25" ht="13.5">
      <c r="A694" s="52"/>
      <c r="B694" s="52"/>
      <c r="C694" s="52"/>
      <c r="E694" s="52"/>
      <c r="G694" s="590"/>
      <c r="O694" s="396"/>
      <c r="Q694" s="52"/>
      <c r="R694" s="52"/>
      <c r="S694" s="52"/>
      <c r="T694" s="52"/>
      <c r="U694" s="52"/>
      <c r="V694" s="52"/>
      <c r="W694" s="52"/>
      <c r="X694" s="52"/>
      <c r="Y694" s="52"/>
    </row>
    <row r="695" spans="1:25" ht="13.5">
      <c r="A695" s="52"/>
      <c r="B695" s="52"/>
      <c r="C695" s="52"/>
      <c r="E695" s="52"/>
      <c r="G695" s="590"/>
      <c r="O695" s="396"/>
      <c r="Q695" s="52"/>
      <c r="R695" s="52"/>
      <c r="S695" s="52"/>
      <c r="T695" s="52"/>
      <c r="U695" s="52"/>
      <c r="V695" s="52"/>
      <c r="W695" s="52"/>
      <c r="X695" s="52"/>
      <c r="Y695" s="52"/>
    </row>
    <row r="696" spans="1:25" ht="13.5">
      <c r="A696" s="52"/>
      <c r="B696" s="52"/>
      <c r="C696" s="52"/>
      <c r="E696" s="52"/>
      <c r="G696" s="590"/>
      <c r="O696" s="396"/>
      <c r="Q696" s="52"/>
      <c r="R696" s="52"/>
      <c r="S696" s="52"/>
      <c r="T696" s="52"/>
      <c r="U696" s="52"/>
      <c r="V696" s="52"/>
      <c r="W696" s="52"/>
      <c r="X696" s="52"/>
      <c r="Y696" s="52"/>
    </row>
    <row r="697" spans="1:25" ht="13.5">
      <c r="A697" s="52"/>
      <c r="B697" s="52"/>
      <c r="C697" s="52"/>
      <c r="E697" s="52"/>
      <c r="G697" s="590"/>
      <c r="O697" s="396"/>
      <c r="Q697" s="52"/>
      <c r="R697" s="52"/>
      <c r="S697" s="52"/>
      <c r="T697" s="52"/>
      <c r="U697" s="52"/>
      <c r="V697" s="52"/>
      <c r="W697" s="52"/>
      <c r="X697" s="52"/>
      <c r="Y697" s="52"/>
    </row>
    <row r="698" spans="1:25" ht="13.5">
      <c r="A698" s="52"/>
      <c r="B698" s="52"/>
      <c r="C698" s="52"/>
      <c r="E698" s="52"/>
      <c r="G698" s="590"/>
      <c r="O698" s="396"/>
      <c r="Q698" s="52"/>
      <c r="R698" s="52"/>
      <c r="S698" s="52"/>
      <c r="T698" s="52"/>
      <c r="U698" s="52"/>
      <c r="V698" s="52"/>
      <c r="W698" s="52"/>
      <c r="X698" s="52"/>
      <c r="Y698" s="52"/>
    </row>
    <row r="699" spans="1:25" ht="13.5">
      <c r="A699" s="52"/>
      <c r="B699" s="52"/>
      <c r="C699" s="52"/>
      <c r="E699" s="52"/>
      <c r="G699" s="590"/>
      <c r="O699" s="396"/>
      <c r="Q699" s="52"/>
      <c r="R699" s="52"/>
      <c r="S699" s="52"/>
      <c r="T699" s="52"/>
      <c r="U699" s="52"/>
      <c r="V699" s="52"/>
      <c r="W699" s="52"/>
      <c r="X699" s="52"/>
      <c r="Y699" s="52"/>
    </row>
    <row r="700" spans="1:25" ht="13.5">
      <c r="A700" s="52"/>
      <c r="B700" s="52"/>
      <c r="C700" s="52"/>
      <c r="E700" s="52"/>
      <c r="G700" s="590"/>
      <c r="O700" s="396"/>
      <c r="Q700" s="52"/>
      <c r="R700" s="52"/>
      <c r="S700" s="52"/>
      <c r="T700" s="52"/>
      <c r="U700" s="52"/>
      <c r="V700" s="52"/>
      <c r="W700" s="52"/>
      <c r="X700" s="52"/>
      <c r="Y700" s="52"/>
    </row>
    <row r="701" spans="1:25" ht="13.5">
      <c r="A701" s="52"/>
      <c r="B701" s="52"/>
      <c r="C701" s="52"/>
      <c r="E701" s="52"/>
      <c r="G701" s="590"/>
      <c r="O701" s="396"/>
      <c r="Q701" s="52"/>
      <c r="R701" s="52"/>
      <c r="S701" s="52"/>
      <c r="T701" s="52"/>
      <c r="U701" s="52"/>
      <c r="V701" s="52"/>
      <c r="W701" s="52"/>
      <c r="X701" s="52"/>
      <c r="Y701" s="52"/>
    </row>
    <row r="702" spans="1:25" ht="13.5">
      <c r="A702" s="52"/>
      <c r="B702" s="52"/>
      <c r="C702" s="52"/>
      <c r="E702" s="52"/>
      <c r="G702" s="590"/>
      <c r="O702" s="396"/>
      <c r="Q702" s="52"/>
      <c r="R702" s="52"/>
      <c r="S702" s="52"/>
      <c r="T702" s="52"/>
      <c r="U702" s="52"/>
      <c r="V702" s="52"/>
      <c r="W702" s="52"/>
      <c r="X702" s="52"/>
      <c r="Y702" s="52"/>
    </row>
    <row r="703" spans="1:25" ht="13.5">
      <c r="A703" s="52"/>
      <c r="B703" s="52"/>
      <c r="C703" s="52"/>
      <c r="E703" s="52"/>
      <c r="G703" s="590"/>
      <c r="O703" s="396"/>
      <c r="Q703" s="52"/>
      <c r="R703" s="52"/>
      <c r="S703" s="52"/>
      <c r="T703" s="52"/>
      <c r="U703" s="52"/>
      <c r="V703" s="52"/>
      <c r="W703" s="52"/>
      <c r="X703" s="52"/>
      <c r="Y703" s="52"/>
    </row>
    <row r="704" spans="1:25" ht="13.5">
      <c r="A704" s="52"/>
      <c r="B704" s="52"/>
      <c r="C704" s="52"/>
      <c r="E704" s="52"/>
      <c r="G704" s="590"/>
      <c r="O704" s="396"/>
      <c r="Q704" s="52"/>
      <c r="R704" s="52"/>
      <c r="S704" s="52"/>
      <c r="T704" s="52"/>
      <c r="U704" s="52"/>
      <c r="V704" s="52"/>
      <c r="W704" s="52"/>
      <c r="X704" s="52"/>
      <c r="Y704" s="52"/>
    </row>
    <row r="705" spans="1:25" ht="13.5">
      <c r="A705" s="52"/>
      <c r="B705" s="52"/>
      <c r="C705" s="52"/>
      <c r="E705" s="52"/>
      <c r="G705" s="590"/>
      <c r="O705" s="396"/>
      <c r="Q705" s="52"/>
      <c r="R705" s="52"/>
      <c r="S705" s="52"/>
      <c r="T705" s="52"/>
      <c r="U705" s="52"/>
      <c r="V705" s="52"/>
      <c r="W705" s="52"/>
      <c r="X705" s="52"/>
      <c r="Y705" s="52"/>
    </row>
    <row r="706" spans="1:25" ht="13.5">
      <c r="A706" s="52"/>
      <c r="B706" s="52"/>
      <c r="C706" s="52"/>
      <c r="E706" s="52"/>
      <c r="G706" s="590"/>
      <c r="O706" s="396"/>
      <c r="Q706" s="52"/>
      <c r="R706" s="52"/>
      <c r="S706" s="52"/>
      <c r="T706" s="52"/>
      <c r="U706" s="52"/>
      <c r="V706" s="52"/>
      <c r="W706" s="52"/>
      <c r="X706" s="52"/>
      <c r="Y706" s="52"/>
    </row>
    <row r="707" spans="1:25" ht="13.5">
      <c r="A707" s="52"/>
      <c r="B707" s="52"/>
      <c r="C707" s="52"/>
      <c r="E707" s="52"/>
      <c r="G707" s="590"/>
      <c r="O707" s="396"/>
      <c r="Q707" s="52"/>
      <c r="R707" s="52"/>
      <c r="S707" s="52"/>
      <c r="T707" s="52"/>
      <c r="U707" s="52"/>
      <c r="V707" s="52"/>
      <c r="W707" s="52"/>
      <c r="X707" s="52"/>
      <c r="Y707" s="52"/>
    </row>
    <row r="708" spans="1:25" ht="13.5">
      <c r="A708" s="52"/>
      <c r="B708" s="52"/>
      <c r="C708" s="52"/>
      <c r="E708" s="52"/>
      <c r="G708" s="590"/>
      <c r="O708" s="396"/>
      <c r="Q708" s="52"/>
      <c r="R708" s="52"/>
      <c r="S708" s="52"/>
      <c r="T708" s="52"/>
      <c r="U708" s="52"/>
      <c r="V708" s="52"/>
      <c r="W708" s="52"/>
      <c r="X708" s="52"/>
      <c r="Y708" s="52"/>
    </row>
    <row r="709" spans="1:25" ht="13.5">
      <c r="A709" s="52"/>
      <c r="B709" s="52"/>
      <c r="C709" s="52"/>
      <c r="E709" s="52"/>
      <c r="G709" s="590"/>
      <c r="O709" s="396"/>
      <c r="Q709" s="52"/>
      <c r="R709" s="52"/>
      <c r="S709" s="52"/>
      <c r="T709" s="52"/>
      <c r="U709" s="52"/>
      <c r="V709" s="52"/>
      <c r="W709" s="52"/>
      <c r="X709" s="52"/>
      <c r="Y709" s="52"/>
    </row>
    <row r="710" spans="1:25" ht="13.5">
      <c r="A710" s="52"/>
      <c r="B710" s="52"/>
      <c r="C710" s="52"/>
      <c r="E710" s="52"/>
      <c r="G710" s="590"/>
      <c r="O710" s="396"/>
      <c r="Q710" s="52"/>
      <c r="R710" s="52"/>
      <c r="S710" s="52"/>
      <c r="T710" s="52"/>
      <c r="U710" s="52"/>
      <c r="V710" s="52"/>
      <c r="W710" s="52"/>
      <c r="X710" s="52"/>
      <c r="Y710" s="52"/>
    </row>
    <row r="711" spans="1:25" ht="13.5">
      <c r="A711" s="52"/>
      <c r="B711" s="52"/>
      <c r="C711" s="52"/>
      <c r="E711" s="52"/>
      <c r="G711" s="590"/>
      <c r="O711" s="396"/>
      <c r="Q711" s="52"/>
      <c r="R711" s="52"/>
      <c r="S711" s="52"/>
      <c r="T711" s="52"/>
      <c r="U711" s="52"/>
      <c r="V711" s="52"/>
      <c r="W711" s="52"/>
      <c r="X711" s="52"/>
      <c r="Y711" s="52"/>
    </row>
    <row r="712" spans="1:25" ht="13.5">
      <c r="A712" s="52"/>
      <c r="B712" s="52"/>
      <c r="C712" s="52"/>
      <c r="E712" s="52"/>
      <c r="G712" s="590"/>
      <c r="O712" s="396"/>
      <c r="Q712" s="52"/>
      <c r="R712" s="52"/>
      <c r="S712" s="52"/>
      <c r="T712" s="52"/>
      <c r="U712" s="52"/>
      <c r="V712" s="52"/>
      <c r="W712" s="52"/>
      <c r="X712" s="52"/>
      <c r="Y712" s="52"/>
    </row>
    <row r="713" spans="1:25" ht="13.5">
      <c r="A713" s="52"/>
      <c r="B713" s="52"/>
      <c r="C713" s="52"/>
      <c r="E713" s="52"/>
      <c r="G713" s="590"/>
      <c r="O713" s="396"/>
      <c r="Q713" s="52"/>
      <c r="R713" s="52"/>
      <c r="S713" s="52"/>
      <c r="T713" s="52"/>
      <c r="U713" s="52"/>
      <c r="V713" s="52"/>
      <c r="W713" s="52"/>
      <c r="X713" s="52"/>
      <c r="Y713" s="52"/>
    </row>
    <row r="714" spans="1:25" ht="13.5">
      <c r="A714" s="52"/>
      <c r="B714" s="52"/>
      <c r="C714" s="52"/>
      <c r="E714" s="52"/>
      <c r="G714" s="590"/>
      <c r="O714" s="396"/>
      <c r="Q714" s="52"/>
      <c r="R714" s="52"/>
      <c r="S714" s="52"/>
      <c r="T714" s="52"/>
      <c r="U714" s="52"/>
      <c r="V714" s="52"/>
      <c r="W714" s="52"/>
      <c r="X714" s="52"/>
      <c r="Y714" s="52"/>
    </row>
    <row r="715" spans="1:25" ht="13.5">
      <c r="A715" s="52"/>
      <c r="B715" s="52"/>
      <c r="C715" s="52"/>
      <c r="E715" s="52"/>
      <c r="G715" s="590"/>
      <c r="O715" s="396"/>
      <c r="Q715" s="52"/>
      <c r="R715" s="52"/>
      <c r="S715" s="52"/>
      <c r="T715" s="52"/>
      <c r="U715" s="52"/>
      <c r="V715" s="52"/>
      <c r="W715" s="52"/>
      <c r="X715" s="52"/>
      <c r="Y715" s="52"/>
    </row>
    <row r="716" spans="1:25" ht="13.5">
      <c r="A716" s="52"/>
      <c r="B716" s="52"/>
      <c r="C716" s="52"/>
      <c r="E716" s="52"/>
      <c r="G716" s="590"/>
      <c r="O716" s="396"/>
      <c r="Q716" s="52"/>
      <c r="R716" s="52"/>
      <c r="S716" s="52"/>
      <c r="T716" s="52"/>
      <c r="U716" s="52"/>
      <c r="V716" s="52"/>
      <c r="W716" s="52"/>
      <c r="X716" s="52"/>
      <c r="Y716" s="52"/>
    </row>
    <row r="717" spans="1:25" ht="13.5">
      <c r="A717" s="52"/>
      <c r="B717" s="52"/>
      <c r="C717" s="52"/>
      <c r="E717" s="52"/>
      <c r="G717" s="590"/>
      <c r="O717" s="396"/>
      <c r="Q717" s="52"/>
      <c r="R717" s="52"/>
      <c r="S717" s="52"/>
      <c r="T717" s="52"/>
      <c r="U717" s="52"/>
      <c r="V717" s="52"/>
      <c r="W717" s="52"/>
      <c r="X717" s="52"/>
      <c r="Y717" s="52"/>
    </row>
    <row r="718" spans="1:25" ht="13.5">
      <c r="A718" s="52"/>
      <c r="B718" s="52"/>
      <c r="C718" s="52"/>
      <c r="E718" s="52"/>
      <c r="G718" s="590"/>
      <c r="O718" s="396"/>
      <c r="Q718" s="52"/>
      <c r="R718" s="52"/>
      <c r="S718" s="52"/>
      <c r="T718" s="52"/>
      <c r="U718" s="52"/>
      <c r="V718" s="52"/>
      <c r="W718" s="52"/>
      <c r="X718" s="52"/>
      <c r="Y718" s="52"/>
    </row>
    <row r="719" spans="1:25" ht="13.5">
      <c r="A719" s="52"/>
      <c r="B719" s="52"/>
      <c r="C719" s="52"/>
      <c r="E719" s="52"/>
      <c r="G719" s="590"/>
      <c r="O719" s="396"/>
      <c r="Q719" s="52"/>
      <c r="R719" s="52"/>
      <c r="S719" s="52"/>
      <c r="T719" s="52"/>
      <c r="U719" s="52"/>
      <c r="V719" s="52"/>
      <c r="W719" s="52"/>
      <c r="X719" s="52"/>
      <c r="Y719" s="52"/>
    </row>
    <row r="720" spans="1:25" ht="13.5">
      <c r="A720" s="52"/>
      <c r="B720" s="52"/>
      <c r="C720" s="52"/>
      <c r="E720" s="52"/>
      <c r="G720" s="590"/>
      <c r="O720" s="396"/>
      <c r="Q720" s="52"/>
      <c r="R720" s="52"/>
      <c r="S720" s="52"/>
      <c r="T720" s="52"/>
      <c r="U720" s="52"/>
      <c r="V720" s="52"/>
      <c r="W720" s="52"/>
      <c r="X720" s="52"/>
      <c r="Y720" s="52"/>
    </row>
    <row r="721" spans="1:25" ht="13.5">
      <c r="A721" s="52"/>
      <c r="B721" s="52"/>
      <c r="C721" s="52"/>
      <c r="E721" s="52"/>
      <c r="G721" s="590"/>
      <c r="O721" s="396"/>
      <c r="Q721" s="52"/>
      <c r="R721" s="52"/>
      <c r="S721" s="52"/>
      <c r="T721" s="52"/>
      <c r="U721" s="52"/>
      <c r="V721" s="52"/>
      <c r="W721" s="52"/>
      <c r="X721" s="52"/>
      <c r="Y721" s="52"/>
    </row>
    <row r="722" spans="1:25" ht="13.5">
      <c r="A722" s="52"/>
      <c r="B722" s="52"/>
      <c r="C722" s="52"/>
      <c r="E722" s="52"/>
      <c r="G722" s="590"/>
      <c r="O722" s="396"/>
      <c r="Q722" s="52"/>
      <c r="R722" s="52"/>
      <c r="S722" s="52"/>
      <c r="T722" s="52"/>
      <c r="U722" s="52"/>
      <c r="V722" s="52"/>
      <c r="W722" s="52"/>
      <c r="X722" s="52"/>
      <c r="Y722" s="52"/>
    </row>
    <row r="723" spans="1:25" ht="13.5">
      <c r="A723" s="52"/>
      <c r="B723" s="52"/>
      <c r="C723" s="52"/>
      <c r="E723" s="52"/>
      <c r="G723" s="590"/>
      <c r="O723" s="396"/>
      <c r="Q723" s="52"/>
      <c r="R723" s="52"/>
      <c r="S723" s="52"/>
      <c r="T723" s="52"/>
      <c r="U723" s="52"/>
      <c r="V723" s="52"/>
      <c r="W723" s="52"/>
      <c r="X723" s="52"/>
      <c r="Y723" s="52"/>
    </row>
    <row r="724" spans="1:25" ht="13.5">
      <c r="A724" s="52"/>
      <c r="B724" s="52"/>
      <c r="C724" s="52"/>
      <c r="E724" s="52"/>
      <c r="G724" s="590"/>
      <c r="O724" s="396"/>
      <c r="Q724" s="52"/>
      <c r="R724" s="52"/>
      <c r="S724" s="52"/>
      <c r="T724" s="52"/>
      <c r="U724" s="52"/>
      <c r="V724" s="52"/>
      <c r="W724" s="52"/>
      <c r="X724" s="52"/>
      <c r="Y724" s="52"/>
    </row>
    <row r="725" spans="1:25" ht="13.5">
      <c r="A725" s="52"/>
      <c r="B725" s="52"/>
      <c r="C725" s="52"/>
      <c r="E725" s="52"/>
      <c r="G725" s="590"/>
      <c r="O725" s="396"/>
      <c r="Q725" s="52"/>
      <c r="R725" s="52"/>
      <c r="S725" s="52"/>
      <c r="T725" s="52"/>
      <c r="U725" s="52"/>
      <c r="V725" s="52"/>
      <c r="W725" s="52"/>
      <c r="X725" s="52"/>
      <c r="Y725" s="52"/>
    </row>
    <row r="726" spans="1:25" ht="13.5">
      <c r="A726" s="52"/>
      <c r="B726" s="52"/>
      <c r="C726" s="52"/>
      <c r="E726" s="52"/>
      <c r="G726" s="590"/>
      <c r="O726" s="396"/>
      <c r="Q726" s="52"/>
      <c r="R726" s="52"/>
      <c r="S726" s="52"/>
      <c r="T726" s="52"/>
      <c r="U726" s="52"/>
      <c r="V726" s="52"/>
      <c r="W726" s="52"/>
      <c r="X726" s="52"/>
      <c r="Y726" s="52"/>
    </row>
    <row r="727" spans="1:25" ht="13.5">
      <c r="A727" s="52"/>
      <c r="B727" s="52"/>
      <c r="C727" s="52"/>
      <c r="E727" s="52"/>
      <c r="G727" s="590"/>
      <c r="O727" s="396"/>
      <c r="Q727" s="52"/>
      <c r="R727" s="52"/>
      <c r="S727" s="52"/>
      <c r="T727" s="52"/>
      <c r="U727" s="52"/>
      <c r="V727" s="52"/>
      <c r="W727" s="52"/>
      <c r="X727" s="52"/>
      <c r="Y727" s="52"/>
    </row>
    <row r="728" spans="1:25" ht="13.5">
      <c r="A728" s="52"/>
      <c r="B728" s="52"/>
      <c r="C728" s="52"/>
      <c r="E728" s="52"/>
      <c r="G728" s="590"/>
      <c r="O728" s="396"/>
      <c r="Q728" s="52"/>
      <c r="R728" s="52"/>
      <c r="S728" s="52"/>
      <c r="T728" s="52"/>
      <c r="U728" s="52"/>
      <c r="V728" s="52"/>
      <c r="W728" s="52"/>
      <c r="X728" s="52"/>
      <c r="Y728" s="52"/>
    </row>
    <row r="729" spans="1:25" ht="13.5">
      <c r="A729" s="52"/>
      <c r="B729" s="52"/>
      <c r="C729" s="52"/>
      <c r="E729" s="52"/>
      <c r="G729" s="590"/>
      <c r="O729" s="396"/>
      <c r="Q729" s="52"/>
      <c r="R729" s="52"/>
      <c r="S729" s="52"/>
      <c r="T729" s="52"/>
      <c r="U729" s="52"/>
      <c r="V729" s="52"/>
      <c r="W729" s="52"/>
      <c r="X729" s="52"/>
      <c r="Y729" s="52"/>
    </row>
    <row r="730" spans="1:25" ht="13.5">
      <c r="A730" s="52"/>
      <c r="B730" s="52"/>
      <c r="C730" s="52"/>
      <c r="E730" s="52"/>
      <c r="G730" s="590"/>
      <c r="O730" s="396"/>
      <c r="Q730" s="52"/>
      <c r="R730" s="52"/>
      <c r="S730" s="52"/>
      <c r="T730" s="52"/>
      <c r="U730" s="52"/>
      <c r="V730" s="52"/>
      <c r="W730" s="52"/>
      <c r="X730" s="52"/>
      <c r="Y730" s="52"/>
    </row>
    <row r="731" spans="1:25" ht="13.5">
      <c r="A731" s="52"/>
      <c r="B731" s="52"/>
      <c r="C731" s="52"/>
      <c r="E731" s="52"/>
      <c r="G731" s="590"/>
      <c r="O731" s="396"/>
      <c r="Q731" s="52"/>
      <c r="R731" s="52"/>
      <c r="S731" s="52"/>
      <c r="T731" s="52"/>
      <c r="U731" s="52"/>
      <c r="V731" s="52"/>
      <c r="W731" s="52"/>
      <c r="X731" s="52"/>
      <c r="Y731" s="52"/>
    </row>
    <row r="732" spans="1:25" ht="13.5">
      <c r="A732" s="52"/>
      <c r="B732" s="52"/>
      <c r="C732" s="52"/>
      <c r="E732" s="52"/>
      <c r="G732" s="590"/>
      <c r="O732" s="396"/>
      <c r="Q732" s="52"/>
      <c r="R732" s="52"/>
      <c r="S732" s="52"/>
      <c r="T732" s="52"/>
      <c r="U732" s="52"/>
      <c r="V732" s="52"/>
      <c r="W732" s="52"/>
      <c r="X732" s="52"/>
      <c r="Y732" s="52"/>
    </row>
    <row r="733" spans="1:25" ht="13.5">
      <c r="A733" s="52"/>
      <c r="B733" s="52"/>
      <c r="C733" s="52"/>
      <c r="E733" s="52"/>
      <c r="G733" s="590"/>
      <c r="O733" s="396"/>
      <c r="Q733" s="52"/>
      <c r="R733" s="52"/>
      <c r="S733" s="52"/>
      <c r="T733" s="52"/>
      <c r="U733" s="52"/>
      <c r="V733" s="52"/>
      <c r="W733" s="52"/>
      <c r="X733" s="52"/>
      <c r="Y733" s="52"/>
    </row>
    <row r="734" spans="1:25" ht="13.5">
      <c r="A734" s="52"/>
      <c r="B734" s="52"/>
      <c r="C734" s="52"/>
      <c r="E734" s="52"/>
      <c r="G734" s="590"/>
      <c r="O734" s="396"/>
      <c r="Q734" s="52"/>
      <c r="R734" s="52"/>
      <c r="S734" s="52"/>
      <c r="T734" s="52"/>
      <c r="U734" s="52"/>
      <c r="V734" s="52"/>
      <c r="W734" s="52"/>
      <c r="X734" s="52"/>
      <c r="Y734" s="52"/>
    </row>
    <row r="735" spans="1:25" ht="13.5">
      <c r="A735" s="52"/>
      <c r="B735" s="52"/>
      <c r="C735" s="52"/>
      <c r="E735" s="52"/>
      <c r="G735" s="590"/>
      <c r="O735" s="396"/>
      <c r="Q735" s="52"/>
      <c r="R735" s="52"/>
      <c r="S735" s="52"/>
      <c r="T735" s="52"/>
      <c r="U735" s="52"/>
      <c r="V735" s="52"/>
      <c r="W735" s="52"/>
      <c r="X735" s="52"/>
      <c r="Y735" s="52"/>
    </row>
    <row r="736" spans="1:25" ht="13.5">
      <c r="A736" s="52"/>
      <c r="B736" s="52"/>
      <c r="C736" s="52"/>
      <c r="E736" s="52"/>
      <c r="G736" s="590"/>
      <c r="O736" s="396"/>
      <c r="Q736" s="52"/>
      <c r="R736" s="52"/>
      <c r="S736" s="52"/>
      <c r="T736" s="52"/>
      <c r="U736" s="52"/>
      <c r="V736" s="52"/>
      <c r="W736" s="52"/>
      <c r="X736" s="52"/>
      <c r="Y736" s="52"/>
    </row>
    <row r="737" spans="1:25" ht="13.5">
      <c r="A737" s="52"/>
      <c r="B737" s="52"/>
      <c r="C737" s="52"/>
      <c r="E737" s="52"/>
      <c r="G737" s="590"/>
      <c r="O737" s="396"/>
      <c r="Q737" s="52"/>
      <c r="R737" s="52"/>
      <c r="S737" s="52"/>
      <c r="T737" s="52"/>
      <c r="U737" s="52"/>
      <c r="V737" s="52"/>
      <c r="W737" s="52"/>
      <c r="X737" s="52"/>
      <c r="Y737" s="52"/>
    </row>
    <row r="738" spans="1:25" ht="13.5">
      <c r="A738" s="52"/>
      <c r="B738" s="52"/>
      <c r="C738" s="52"/>
      <c r="E738" s="52"/>
      <c r="G738" s="590"/>
      <c r="O738" s="396"/>
      <c r="Q738" s="52"/>
      <c r="R738" s="52"/>
      <c r="S738" s="52"/>
      <c r="T738" s="52"/>
      <c r="U738" s="52"/>
      <c r="V738" s="52"/>
      <c r="W738" s="52"/>
      <c r="X738" s="52"/>
      <c r="Y738" s="52"/>
    </row>
    <row r="739" spans="1:25" ht="13.5">
      <c r="A739" s="52"/>
      <c r="B739" s="52"/>
      <c r="C739" s="52"/>
      <c r="E739" s="52"/>
      <c r="G739" s="590"/>
      <c r="O739" s="396"/>
      <c r="Q739" s="52"/>
      <c r="R739" s="52"/>
      <c r="S739" s="52"/>
      <c r="T739" s="52"/>
      <c r="U739" s="52"/>
      <c r="V739" s="52"/>
      <c r="W739" s="52"/>
      <c r="X739" s="52"/>
      <c r="Y739" s="52"/>
    </row>
    <row r="740" spans="1:25" ht="13.5">
      <c r="A740" s="52"/>
      <c r="B740" s="52"/>
      <c r="C740" s="52"/>
      <c r="E740" s="52"/>
      <c r="G740" s="590"/>
      <c r="O740" s="396"/>
      <c r="Q740" s="52"/>
      <c r="R740" s="52"/>
      <c r="S740" s="52"/>
      <c r="T740" s="52"/>
      <c r="U740" s="52"/>
      <c r="V740" s="52"/>
      <c r="W740" s="52"/>
      <c r="X740" s="52"/>
      <c r="Y740" s="52"/>
    </row>
    <row r="741" spans="1:25" ht="13.5">
      <c r="A741" s="52"/>
      <c r="B741" s="52"/>
      <c r="C741" s="52"/>
      <c r="E741" s="52"/>
      <c r="G741" s="590"/>
      <c r="O741" s="396"/>
      <c r="Q741" s="52"/>
      <c r="R741" s="52"/>
      <c r="S741" s="52"/>
      <c r="T741" s="52"/>
      <c r="U741" s="52"/>
      <c r="V741" s="52"/>
      <c r="W741" s="52"/>
      <c r="X741" s="52"/>
      <c r="Y741" s="52"/>
    </row>
    <row r="742" spans="1:25" ht="13.5">
      <c r="A742" s="52"/>
      <c r="B742" s="52"/>
      <c r="C742" s="52"/>
      <c r="E742" s="52"/>
      <c r="G742" s="590"/>
      <c r="O742" s="396"/>
      <c r="Q742" s="52"/>
      <c r="R742" s="52"/>
      <c r="S742" s="52"/>
      <c r="T742" s="52"/>
      <c r="U742" s="52"/>
      <c r="V742" s="52"/>
      <c r="W742" s="52"/>
      <c r="X742" s="52"/>
      <c r="Y742" s="52"/>
    </row>
    <row r="743" spans="1:25" ht="13.5">
      <c r="A743" s="52"/>
      <c r="B743" s="52"/>
      <c r="C743" s="52"/>
      <c r="E743" s="52"/>
      <c r="G743" s="590"/>
      <c r="O743" s="396"/>
      <c r="Q743" s="52"/>
      <c r="R743" s="52"/>
      <c r="S743" s="52"/>
      <c r="T743" s="52"/>
      <c r="U743" s="52"/>
      <c r="V743" s="52"/>
      <c r="W743" s="52"/>
      <c r="X743" s="52"/>
      <c r="Y743" s="52"/>
    </row>
    <row r="744" spans="1:25" ht="13.5">
      <c r="A744" s="52"/>
      <c r="B744" s="52"/>
      <c r="C744" s="52"/>
      <c r="E744" s="52"/>
      <c r="G744" s="590"/>
      <c r="O744" s="396"/>
      <c r="Q744" s="52"/>
      <c r="R744" s="52"/>
      <c r="S744" s="52"/>
      <c r="T744" s="52"/>
      <c r="U744" s="52"/>
      <c r="V744" s="52"/>
      <c r="W744" s="52"/>
      <c r="X744" s="52"/>
      <c r="Y744" s="52"/>
    </row>
    <row r="745" spans="1:25" ht="13.5">
      <c r="A745" s="52"/>
      <c r="B745" s="52"/>
      <c r="C745" s="52"/>
      <c r="E745" s="52"/>
      <c r="G745" s="590"/>
      <c r="O745" s="396"/>
      <c r="Q745" s="52"/>
      <c r="R745" s="52"/>
      <c r="S745" s="52"/>
      <c r="T745" s="52"/>
      <c r="U745" s="52"/>
      <c r="V745" s="52"/>
      <c r="W745" s="52"/>
      <c r="X745" s="52"/>
      <c r="Y745" s="52"/>
    </row>
    <row r="746" spans="1:25" ht="13.5">
      <c r="A746" s="52"/>
      <c r="B746" s="52"/>
      <c r="C746" s="52"/>
      <c r="E746" s="52"/>
      <c r="G746" s="590"/>
      <c r="O746" s="396"/>
      <c r="Q746" s="52"/>
      <c r="R746" s="52"/>
      <c r="S746" s="52"/>
      <c r="T746" s="52"/>
      <c r="U746" s="52"/>
      <c r="V746" s="52"/>
      <c r="W746" s="52"/>
      <c r="X746" s="52"/>
      <c r="Y746" s="52"/>
    </row>
    <row r="747" spans="1:25" ht="13.5">
      <c r="A747" s="52"/>
      <c r="B747" s="52"/>
      <c r="C747" s="52"/>
      <c r="E747" s="52"/>
      <c r="G747" s="590"/>
      <c r="O747" s="396"/>
      <c r="Q747" s="52"/>
      <c r="R747" s="52"/>
      <c r="S747" s="52"/>
      <c r="T747" s="52"/>
      <c r="U747" s="52"/>
      <c r="V747" s="52"/>
      <c r="W747" s="52"/>
      <c r="X747" s="52"/>
      <c r="Y747" s="52"/>
    </row>
    <row r="748" spans="1:25" ht="13.5">
      <c r="A748" s="52"/>
      <c r="B748" s="52"/>
      <c r="C748" s="52"/>
      <c r="E748" s="52"/>
      <c r="G748" s="590"/>
      <c r="O748" s="396"/>
      <c r="Q748" s="52"/>
      <c r="R748" s="52"/>
      <c r="S748" s="52"/>
      <c r="T748" s="52"/>
      <c r="U748" s="52"/>
      <c r="V748" s="52"/>
      <c r="W748" s="52"/>
      <c r="X748" s="52"/>
      <c r="Y748" s="52"/>
    </row>
    <row r="749" spans="1:25" ht="13.5">
      <c r="A749" s="52"/>
      <c r="B749" s="52"/>
      <c r="C749" s="52"/>
      <c r="E749" s="52"/>
      <c r="G749" s="590"/>
      <c r="O749" s="396"/>
      <c r="Q749" s="52"/>
      <c r="R749" s="52"/>
      <c r="S749" s="52"/>
      <c r="T749" s="52"/>
      <c r="U749" s="52"/>
      <c r="V749" s="52"/>
      <c r="W749" s="52"/>
      <c r="X749" s="52"/>
      <c r="Y749" s="52"/>
    </row>
    <row r="750" spans="1:25" ht="13.5">
      <c r="A750" s="52"/>
      <c r="B750" s="52"/>
      <c r="C750" s="52"/>
      <c r="E750" s="52"/>
      <c r="G750" s="590"/>
      <c r="O750" s="396"/>
      <c r="Q750" s="52"/>
      <c r="R750" s="52"/>
      <c r="S750" s="52"/>
      <c r="T750" s="52"/>
      <c r="U750" s="52"/>
      <c r="V750" s="52"/>
      <c r="W750" s="52"/>
      <c r="X750" s="52"/>
      <c r="Y750" s="52"/>
    </row>
    <row r="751" spans="1:25" ht="13.5">
      <c r="A751" s="52"/>
      <c r="B751" s="52"/>
      <c r="C751" s="52"/>
      <c r="E751" s="52"/>
      <c r="G751" s="590"/>
      <c r="O751" s="396"/>
      <c r="Q751" s="52"/>
      <c r="R751" s="52"/>
      <c r="S751" s="52"/>
      <c r="T751" s="52"/>
      <c r="U751" s="52"/>
      <c r="V751" s="52"/>
      <c r="W751" s="52"/>
      <c r="X751" s="52"/>
      <c r="Y751" s="52"/>
    </row>
    <row r="752" spans="1:25" ht="13.5">
      <c r="A752" s="52"/>
      <c r="B752" s="52"/>
      <c r="C752" s="52"/>
      <c r="E752" s="52"/>
      <c r="G752" s="590"/>
      <c r="O752" s="396"/>
      <c r="Q752" s="52"/>
      <c r="R752" s="52"/>
      <c r="S752" s="52"/>
      <c r="T752" s="52"/>
      <c r="U752" s="52"/>
      <c r="V752" s="52"/>
      <c r="W752" s="52"/>
      <c r="X752" s="52"/>
      <c r="Y752" s="52"/>
    </row>
    <row r="753" spans="1:25" ht="13.5">
      <c r="A753" s="52"/>
      <c r="B753" s="52"/>
      <c r="C753" s="52"/>
      <c r="E753" s="52"/>
      <c r="G753" s="590"/>
      <c r="O753" s="396"/>
      <c r="Q753" s="52"/>
      <c r="R753" s="52"/>
      <c r="S753" s="52"/>
      <c r="T753" s="52"/>
      <c r="U753" s="52"/>
      <c r="V753" s="52"/>
      <c r="W753" s="52"/>
      <c r="X753" s="52"/>
      <c r="Y753" s="52"/>
    </row>
    <row r="754" spans="1:25" ht="13.5">
      <c r="A754" s="52"/>
      <c r="B754" s="52"/>
      <c r="C754" s="52"/>
      <c r="E754" s="52"/>
      <c r="G754" s="590"/>
      <c r="O754" s="396"/>
      <c r="Q754" s="52"/>
      <c r="R754" s="52"/>
      <c r="S754" s="52"/>
      <c r="T754" s="52"/>
      <c r="U754" s="52"/>
      <c r="V754" s="52"/>
      <c r="W754" s="52"/>
      <c r="X754" s="52"/>
      <c r="Y754" s="52"/>
    </row>
    <row r="755" spans="1:25" ht="13.5">
      <c r="A755" s="52"/>
      <c r="B755" s="52"/>
      <c r="C755" s="52"/>
      <c r="E755" s="52"/>
      <c r="G755" s="590"/>
      <c r="O755" s="396"/>
      <c r="Q755" s="52"/>
      <c r="R755" s="52"/>
      <c r="S755" s="52"/>
      <c r="T755" s="52"/>
      <c r="U755" s="52"/>
      <c r="V755" s="52"/>
      <c r="W755" s="52"/>
      <c r="X755" s="52"/>
      <c r="Y755" s="52"/>
    </row>
    <row r="756" spans="1:25" ht="13.5">
      <c r="A756" s="52"/>
      <c r="B756" s="52"/>
      <c r="C756" s="52"/>
      <c r="E756" s="52"/>
      <c r="G756" s="590"/>
      <c r="O756" s="396"/>
      <c r="Q756" s="52"/>
      <c r="R756" s="52"/>
      <c r="S756" s="52"/>
      <c r="T756" s="52"/>
      <c r="U756" s="52"/>
      <c r="V756" s="52"/>
      <c r="W756" s="52"/>
      <c r="X756" s="52"/>
      <c r="Y756" s="52"/>
    </row>
    <row r="757" spans="1:25" ht="13.5">
      <c r="A757" s="52"/>
      <c r="B757" s="52"/>
      <c r="C757" s="52"/>
      <c r="E757" s="52"/>
      <c r="G757" s="590"/>
      <c r="O757" s="396"/>
      <c r="Q757" s="52"/>
      <c r="R757" s="52"/>
      <c r="S757" s="52"/>
      <c r="T757" s="52"/>
      <c r="U757" s="52"/>
      <c r="V757" s="52"/>
      <c r="W757" s="52"/>
      <c r="X757" s="52"/>
      <c r="Y757" s="52"/>
    </row>
    <row r="758" spans="1:25" ht="13.5">
      <c r="A758" s="52"/>
      <c r="B758" s="52"/>
      <c r="C758" s="52"/>
      <c r="E758" s="52"/>
      <c r="G758" s="590"/>
      <c r="O758" s="396"/>
      <c r="Q758" s="52"/>
      <c r="R758" s="52"/>
      <c r="S758" s="52"/>
      <c r="T758" s="52"/>
      <c r="U758" s="52"/>
      <c r="V758" s="52"/>
      <c r="W758" s="52"/>
      <c r="X758" s="52"/>
      <c r="Y758" s="52"/>
    </row>
    <row r="759" spans="1:25" ht="13.5">
      <c r="A759" s="52"/>
      <c r="B759" s="52"/>
      <c r="C759" s="52"/>
      <c r="E759" s="52"/>
      <c r="G759" s="590"/>
      <c r="O759" s="396"/>
      <c r="Q759" s="52"/>
      <c r="R759" s="52"/>
      <c r="S759" s="52"/>
      <c r="T759" s="52"/>
      <c r="U759" s="52"/>
      <c r="V759" s="52"/>
      <c r="W759" s="52"/>
      <c r="X759" s="52"/>
      <c r="Y759" s="52"/>
    </row>
    <row r="760" spans="1:25" ht="13.5">
      <c r="A760" s="52"/>
      <c r="B760" s="52"/>
      <c r="C760" s="52"/>
      <c r="E760" s="52"/>
      <c r="G760" s="590"/>
      <c r="O760" s="396"/>
      <c r="Q760" s="52"/>
      <c r="R760" s="52"/>
      <c r="S760" s="52"/>
      <c r="T760" s="52"/>
      <c r="U760" s="52"/>
      <c r="V760" s="52"/>
      <c r="W760" s="52"/>
      <c r="X760" s="52"/>
      <c r="Y760" s="52"/>
    </row>
    <row r="761" spans="1:25" ht="13.5">
      <c r="A761" s="52"/>
      <c r="B761" s="52"/>
      <c r="C761" s="52"/>
      <c r="E761" s="52"/>
      <c r="G761" s="590"/>
      <c r="O761" s="396"/>
      <c r="Q761" s="52"/>
      <c r="R761" s="52"/>
      <c r="S761" s="52"/>
      <c r="T761" s="52"/>
      <c r="U761" s="52"/>
      <c r="V761" s="52"/>
      <c r="W761" s="52"/>
      <c r="X761" s="52"/>
      <c r="Y761" s="52"/>
    </row>
    <row r="762" spans="1:25" ht="13.5">
      <c r="A762" s="52"/>
      <c r="B762" s="52"/>
      <c r="C762" s="52"/>
      <c r="E762" s="52"/>
      <c r="G762" s="590"/>
      <c r="O762" s="396"/>
      <c r="Q762" s="52"/>
      <c r="R762" s="52"/>
      <c r="S762" s="52"/>
      <c r="T762" s="52"/>
      <c r="U762" s="52"/>
      <c r="V762" s="52"/>
      <c r="W762" s="52"/>
      <c r="X762" s="52"/>
      <c r="Y762" s="52"/>
    </row>
    <row r="763" spans="1:25" ht="13.5">
      <c r="A763" s="52"/>
      <c r="B763" s="52"/>
      <c r="C763" s="52"/>
      <c r="E763" s="52"/>
      <c r="G763" s="590"/>
      <c r="O763" s="396"/>
      <c r="Q763" s="52"/>
      <c r="R763" s="52"/>
      <c r="S763" s="52"/>
      <c r="T763" s="52"/>
      <c r="U763" s="52"/>
      <c r="V763" s="52"/>
      <c r="W763" s="52"/>
      <c r="X763" s="52"/>
      <c r="Y763" s="52"/>
    </row>
    <row r="764" spans="1:25" ht="13.5">
      <c r="A764" s="52"/>
      <c r="B764" s="52"/>
      <c r="C764" s="52"/>
      <c r="E764" s="52"/>
      <c r="G764" s="590"/>
      <c r="O764" s="396"/>
      <c r="Q764" s="52"/>
      <c r="R764" s="52"/>
      <c r="S764" s="52"/>
      <c r="T764" s="52"/>
      <c r="U764" s="52"/>
      <c r="V764" s="52"/>
      <c r="W764" s="52"/>
      <c r="X764" s="52"/>
      <c r="Y764" s="52"/>
    </row>
    <row r="765" spans="1:25" ht="13.5">
      <c r="A765" s="52"/>
      <c r="B765" s="52"/>
      <c r="C765" s="52"/>
      <c r="E765" s="52"/>
      <c r="G765" s="590"/>
      <c r="O765" s="396"/>
      <c r="Q765" s="52"/>
      <c r="R765" s="52"/>
      <c r="S765" s="52"/>
      <c r="T765" s="52"/>
      <c r="U765" s="52"/>
      <c r="V765" s="52"/>
      <c r="W765" s="52"/>
      <c r="X765" s="52"/>
      <c r="Y765" s="52"/>
    </row>
    <row r="766" spans="1:25" ht="13.5">
      <c r="A766" s="52"/>
      <c r="B766" s="52"/>
      <c r="C766" s="52"/>
      <c r="E766" s="52"/>
      <c r="G766" s="590"/>
      <c r="O766" s="396"/>
      <c r="Q766" s="52"/>
      <c r="R766" s="52"/>
      <c r="S766" s="52"/>
      <c r="T766" s="52"/>
      <c r="U766" s="52"/>
      <c r="V766" s="52"/>
      <c r="W766" s="52"/>
      <c r="X766" s="52"/>
      <c r="Y766" s="52"/>
    </row>
    <row r="767" spans="1:25" ht="13.5">
      <c r="A767" s="52"/>
      <c r="B767" s="52"/>
      <c r="C767" s="52"/>
      <c r="E767" s="52"/>
      <c r="G767" s="590"/>
      <c r="O767" s="396"/>
      <c r="Q767" s="52"/>
      <c r="R767" s="52"/>
      <c r="S767" s="52"/>
      <c r="T767" s="52"/>
      <c r="U767" s="52"/>
      <c r="V767" s="52"/>
      <c r="W767" s="52"/>
      <c r="X767" s="52"/>
      <c r="Y767" s="52"/>
    </row>
    <row r="768" spans="1:25" ht="13.5">
      <c r="A768" s="52"/>
      <c r="B768" s="52"/>
      <c r="C768" s="52"/>
      <c r="E768" s="52"/>
      <c r="G768" s="590"/>
      <c r="O768" s="396"/>
      <c r="Q768" s="52"/>
      <c r="R768" s="52"/>
      <c r="S768" s="52"/>
      <c r="T768" s="52"/>
      <c r="U768" s="52"/>
      <c r="V768" s="52"/>
      <c r="W768" s="52"/>
      <c r="X768" s="52"/>
      <c r="Y768" s="52"/>
    </row>
    <row r="769" spans="1:25" ht="13.5">
      <c r="A769" s="52"/>
      <c r="B769" s="52"/>
      <c r="C769" s="52"/>
      <c r="E769" s="52"/>
      <c r="G769" s="590"/>
      <c r="O769" s="396"/>
      <c r="Q769" s="52"/>
      <c r="R769" s="52"/>
      <c r="S769" s="52"/>
      <c r="T769" s="52"/>
      <c r="U769" s="52"/>
      <c r="V769" s="52"/>
      <c r="W769" s="52"/>
      <c r="X769" s="52"/>
      <c r="Y769" s="52"/>
    </row>
    <row r="770" spans="1:25" ht="13.5">
      <c r="A770" s="52"/>
      <c r="B770" s="52"/>
      <c r="C770" s="52"/>
      <c r="E770" s="52"/>
      <c r="G770" s="590"/>
      <c r="O770" s="396"/>
      <c r="Q770" s="52"/>
      <c r="R770" s="52"/>
      <c r="S770" s="52"/>
      <c r="T770" s="52"/>
      <c r="U770" s="52"/>
      <c r="V770" s="52"/>
      <c r="W770" s="52"/>
      <c r="X770" s="52"/>
      <c r="Y770" s="52"/>
    </row>
    <row r="771" spans="1:25" ht="13.5">
      <c r="A771" s="52"/>
      <c r="B771" s="52"/>
      <c r="C771" s="52"/>
      <c r="E771" s="52"/>
      <c r="G771" s="590"/>
      <c r="O771" s="396"/>
      <c r="Q771" s="52"/>
      <c r="R771" s="52"/>
      <c r="S771" s="52"/>
      <c r="T771" s="52"/>
      <c r="U771" s="52"/>
      <c r="V771" s="52"/>
      <c r="W771" s="52"/>
      <c r="X771" s="52"/>
      <c r="Y771" s="52"/>
    </row>
    <row r="772" spans="1:25" ht="13.5">
      <c r="A772" s="52"/>
      <c r="B772" s="52"/>
      <c r="C772" s="52"/>
      <c r="E772" s="52"/>
      <c r="G772" s="590"/>
      <c r="O772" s="396"/>
      <c r="Q772" s="52"/>
      <c r="R772" s="52"/>
      <c r="S772" s="52"/>
      <c r="T772" s="52"/>
      <c r="U772" s="52"/>
      <c r="V772" s="52"/>
      <c r="W772" s="52"/>
      <c r="X772" s="52"/>
      <c r="Y772" s="52"/>
    </row>
    <row r="773" spans="1:25" ht="13.5">
      <c r="A773" s="52"/>
      <c r="B773" s="52"/>
      <c r="C773" s="52"/>
      <c r="E773" s="52"/>
      <c r="G773" s="590"/>
      <c r="O773" s="396"/>
      <c r="Q773" s="52"/>
      <c r="R773" s="52"/>
      <c r="S773" s="52"/>
      <c r="T773" s="52"/>
      <c r="U773" s="52"/>
      <c r="V773" s="52"/>
      <c r="W773" s="52"/>
      <c r="X773" s="52"/>
      <c r="Y773" s="52"/>
    </row>
    <row r="774" spans="1:25" ht="13.5">
      <c r="A774" s="52"/>
      <c r="B774" s="52"/>
      <c r="C774" s="52"/>
      <c r="E774" s="52"/>
      <c r="G774" s="590"/>
      <c r="O774" s="396"/>
      <c r="Q774" s="52"/>
      <c r="R774" s="52"/>
      <c r="S774" s="52"/>
      <c r="T774" s="52"/>
      <c r="U774" s="52"/>
      <c r="V774" s="52"/>
      <c r="W774" s="52"/>
      <c r="X774" s="52"/>
      <c r="Y774" s="52"/>
    </row>
    <row r="775" spans="1:25" ht="13.5">
      <c r="A775" s="52"/>
      <c r="B775" s="52"/>
      <c r="C775" s="52"/>
      <c r="E775" s="52"/>
      <c r="G775" s="590"/>
      <c r="O775" s="396"/>
      <c r="Q775" s="52"/>
      <c r="R775" s="52"/>
      <c r="S775" s="52"/>
      <c r="T775" s="52"/>
      <c r="U775" s="52"/>
      <c r="V775" s="52"/>
      <c r="W775" s="52"/>
      <c r="X775" s="52"/>
      <c r="Y775" s="52"/>
    </row>
    <row r="776" spans="1:25" ht="13.5">
      <c r="A776" s="52"/>
      <c r="B776" s="52"/>
      <c r="C776" s="52"/>
      <c r="E776" s="52"/>
      <c r="G776" s="590"/>
      <c r="O776" s="396"/>
      <c r="Q776" s="52"/>
      <c r="R776" s="52"/>
      <c r="S776" s="52"/>
      <c r="T776" s="52"/>
      <c r="U776" s="52"/>
      <c r="V776" s="52"/>
      <c r="W776" s="52"/>
      <c r="X776" s="52"/>
      <c r="Y776" s="52"/>
    </row>
    <row r="777" spans="1:25" ht="13.5">
      <c r="A777" s="52"/>
      <c r="B777" s="52"/>
      <c r="C777" s="52"/>
      <c r="E777" s="52"/>
      <c r="G777" s="590"/>
      <c r="O777" s="396"/>
      <c r="Q777" s="52"/>
      <c r="R777" s="52"/>
      <c r="S777" s="52"/>
      <c r="T777" s="52"/>
      <c r="U777" s="52"/>
      <c r="V777" s="52"/>
      <c r="W777" s="52"/>
      <c r="X777" s="52"/>
      <c r="Y777" s="52"/>
    </row>
    <row r="778" spans="1:25" ht="13.5">
      <c r="A778" s="52"/>
      <c r="B778" s="52"/>
      <c r="C778" s="52"/>
      <c r="E778" s="52"/>
      <c r="G778" s="590"/>
      <c r="O778" s="396"/>
      <c r="Q778" s="52"/>
      <c r="R778" s="52"/>
      <c r="S778" s="52"/>
      <c r="T778" s="52"/>
      <c r="U778" s="52"/>
      <c r="V778" s="52"/>
      <c r="W778" s="52"/>
      <c r="X778" s="52"/>
      <c r="Y778" s="52"/>
    </row>
    <row r="779" spans="1:25" ht="13.5">
      <c r="A779" s="52"/>
      <c r="B779" s="52"/>
      <c r="C779" s="52"/>
      <c r="E779" s="52"/>
      <c r="G779" s="590"/>
      <c r="O779" s="396"/>
      <c r="Q779" s="52"/>
      <c r="R779" s="52"/>
      <c r="S779" s="52"/>
      <c r="T779" s="52"/>
      <c r="U779" s="52"/>
      <c r="V779" s="52"/>
      <c r="W779" s="52"/>
      <c r="X779" s="52"/>
      <c r="Y779" s="52"/>
    </row>
    <row r="780" spans="1:25" ht="13.5">
      <c r="A780" s="52"/>
      <c r="B780" s="52"/>
      <c r="C780" s="52"/>
      <c r="E780" s="52"/>
      <c r="G780" s="590"/>
      <c r="O780" s="396"/>
      <c r="Q780" s="52"/>
      <c r="R780" s="52"/>
      <c r="S780" s="52"/>
      <c r="T780" s="52"/>
      <c r="U780" s="52"/>
      <c r="V780" s="52"/>
      <c r="W780" s="52"/>
      <c r="X780" s="52"/>
      <c r="Y780" s="52"/>
    </row>
    <row r="781" spans="1:25" ht="13.5">
      <c r="A781" s="52"/>
      <c r="B781" s="52"/>
      <c r="C781" s="52"/>
      <c r="E781" s="52"/>
      <c r="G781" s="590"/>
      <c r="O781" s="396"/>
      <c r="Q781" s="52"/>
      <c r="R781" s="52"/>
      <c r="S781" s="52"/>
      <c r="T781" s="52"/>
      <c r="U781" s="52"/>
      <c r="V781" s="52"/>
      <c r="W781" s="52"/>
      <c r="X781" s="52"/>
      <c r="Y781" s="52"/>
    </row>
    <row r="782" spans="1:25" ht="13.5">
      <c r="A782" s="52"/>
      <c r="B782" s="52"/>
      <c r="C782" s="52"/>
      <c r="E782" s="52"/>
      <c r="G782" s="590"/>
      <c r="O782" s="396"/>
      <c r="Q782" s="52"/>
      <c r="R782" s="52"/>
      <c r="S782" s="52"/>
      <c r="T782" s="52"/>
      <c r="U782" s="52"/>
      <c r="V782" s="52"/>
      <c r="W782" s="52"/>
      <c r="X782" s="52"/>
      <c r="Y782" s="52"/>
    </row>
    <row r="783" spans="1:25" ht="13.5">
      <c r="A783" s="52"/>
      <c r="B783" s="52"/>
      <c r="C783" s="52"/>
      <c r="E783" s="52"/>
      <c r="G783" s="590"/>
      <c r="O783" s="396"/>
      <c r="Q783" s="52"/>
      <c r="R783" s="52"/>
      <c r="S783" s="52"/>
      <c r="T783" s="52"/>
      <c r="U783" s="52"/>
      <c r="V783" s="52"/>
      <c r="W783" s="52"/>
      <c r="X783" s="52"/>
      <c r="Y783" s="52"/>
    </row>
    <row r="784" spans="1:25" ht="13.5">
      <c r="A784" s="52"/>
      <c r="B784" s="52"/>
      <c r="C784" s="52"/>
      <c r="E784" s="52"/>
      <c r="G784" s="590"/>
      <c r="O784" s="396"/>
      <c r="Q784" s="52"/>
      <c r="R784" s="52"/>
      <c r="S784" s="52"/>
      <c r="T784" s="52"/>
      <c r="U784" s="52"/>
      <c r="V784" s="52"/>
      <c r="W784" s="52"/>
      <c r="X784" s="52"/>
      <c r="Y784" s="52"/>
    </row>
    <row r="785" spans="1:25" ht="13.5">
      <c r="A785" s="52"/>
      <c r="B785" s="52"/>
      <c r="C785" s="52"/>
      <c r="E785" s="52"/>
      <c r="G785" s="590"/>
      <c r="O785" s="396"/>
      <c r="Q785" s="52"/>
      <c r="R785" s="52"/>
      <c r="S785" s="52"/>
      <c r="T785" s="52"/>
      <c r="U785" s="52"/>
      <c r="V785" s="52"/>
      <c r="W785" s="52"/>
      <c r="X785" s="52"/>
      <c r="Y785" s="52"/>
    </row>
    <row r="786" spans="1:25" ht="13.5">
      <c r="A786" s="52"/>
      <c r="B786" s="52"/>
      <c r="C786" s="52"/>
      <c r="E786" s="52"/>
      <c r="G786" s="590"/>
      <c r="O786" s="396"/>
      <c r="Q786" s="52"/>
      <c r="R786" s="52"/>
      <c r="S786" s="52"/>
      <c r="T786" s="52"/>
      <c r="U786" s="52"/>
      <c r="V786" s="52"/>
      <c r="W786" s="52"/>
      <c r="X786" s="52"/>
      <c r="Y786" s="52"/>
    </row>
    <row r="787" spans="1:25" ht="13.5">
      <c r="A787" s="52"/>
      <c r="B787" s="52"/>
      <c r="C787" s="52"/>
      <c r="E787" s="52"/>
      <c r="G787" s="590"/>
      <c r="O787" s="396"/>
      <c r="Q787" s="52"/>
      <c r="R787" s="52"/>
      <c r="S787" s="52"/>
      <c r="T787" s="52"/>
      <c r="U787" s="52"/>
      <c r="V787" s="52"/>
      <c r="W787" s="52"/>
      <c r="X787" s="52"/>
      <c r="Y787" s="52"/>
    </row>
    <row r="788" spans="1:25" ht="13.5">
      <c r="A788" s="52"/>
      <c r="B788" s="52"/>
      <c r="C788" s="52"/>
      <c r="E788" s="52"/>
      <c r="G788" s="590"/>
      <c r="O788" s="396"/>
      <c r="Q788" s="52"/>
      <c r="R788" s="52"/>
      <c r="S788" s="52"/>
      <c r="T788" s="52"/>
      <c r="U788" s="52"/>
      <c r="V788" s="52"/>
      <c r="W788" s="52"/>
      <c r="X788" s="52"/>
      <c r="Y788" s="52"/>
    </row>
    <row r="789" spans="1:25" ht="13.5">
      <c r="A789" s="52"/>
      <c r="B789" s="52"/>
      <c r="C789" s="52"/>
      <c r="E789" s="52"/>
      <c r="G789" s="590"/>
      <c r="O789" s="396"/>
      <c r="Q789" s="52"/>
      <c r="R789" s="52"/>
      <c r="S789" s="52"/>
      <c r="T789" s="52"/>
      <c r="U789" s="52"/>
      <c r="V789" s="52"/>
      <c r="W789" s="52"/>
      <c r="X789" s="52"/>
      <c r="Y789" s="52"/>
    </row>
    <row r="790" spans="1:25" ht="13.5">
      <c r="A790" s="52"/>
      <c r="B790" s="52"/>
      <c r="C790" s="52"/>
      <c r="E790" s="52"/>
      <c r="G790" s="590"/>
      <c r="O790" s="396"/>
      <c r="Q790" s="52"/>
      <c r="R790" s="52"/>
      <c r="S790" s="52"/>
      <c r="T790" s="52"/>
      <c r="U790" s="52"/>
      <c r="V790" s="52"/>
      <c r="W790" s="52"/>
      <c r="X790" s="52"/>
      <c r="Y790" s="52"/>
    </row>
    <row r="791" spans="1:25" ht="13.5">
      <c r="A791" s="52"/>
      <c r="B791" s="52"/>
      <c r="C791" s="52"/>
      <c r="E791" s="52"/>
      <c r="G791" s="590"/>
      <c r="O791" s="396"/>
      <c r="Q791" s="52"/>
      <c r="R791" s="52"/>
      <c r="S791" s="52"/>
      <c r="T791" s="52"/>
      <c r="U791" s="52"/>
      <c r="V791" s="52"/>
      <c r="W791" s="52"/>
      <c r="X791" s="52"/>
      <c r="Y791" s="52"/>
    </row>
    <row r="792" spans="1:25" ht="13.5">
      <c r="A792" s="52"/>
      <c r="B792" s="52"/>
      <c r="C792" s="52"/>
      <c r="E792" s="52"/>
      <c r="G792" s="590"/>
      <c r="O792" s="396"/>
      <c r="Q792" s="52"/>
      <c r="R792" s="52"/>
      <c r="S792" s="52"/>
      <c r="T792" s="52"/>
      <c r="U792" s="52"/>
      <c r="V792" s="52"/>
      <c r="W792" s="52"/>
      <c r="X792" s="52"/>
      <c r="Y792" s="52"/>
    </row>
    <row r="793" spans="1:25" ht="13.5">
      <c r="A793" s="52"/>
      <c r="B793" s="52"/>
      <c r="C793" s="52"/>
      <c r="E793" s="52"/>
      <c r="G793" s="590"/>
      <c r="O793" s="396"/>
      <c r="Q793" s="52"/>
      <c r="R793" s="52"/>
      <c r="S793" s="52"/>
      <c r="T793" s="52"/>
      <c r="U793" s="52"/>
      <c r="V793" s="52"/>
      <c r="W793" s="52"/>
      <c r="X793" s="52"/>
      <c r="Y793" s="52"/>
    </row>
    <row r="794" spans="1:25" ht="13.5">
      <c r="A794" s="52"/>
      <c r="B794" s="52"/>
      <c r="C794" s="52"/>
      <c r="E794" s="52"/>
      <c r="G794" s="590"/>
      <c r="O794" s="396"/>
      <c r="Q794" s="52"/>
      <c r="R794" s="52"/>
      <c r="S794" s="52"/>
      <c r="T794" s="52"/>
      <c r="U794" s="52"/>
      <c r="V794" s="52"/>
      <c r="W794" s="52"/>
      <c r="X794" s="52"/>
      <c r="Y794" s="52"/>
    </row>
    <row r="795" spans="1:25" ht="13.5">
      <c r="A795" s="52"/>
      <c r="B795" s="52"/>
      <c r="C795" s="52"/>
      <c r="E795" s="52"/>
      <c r="G795" s="590"/>
      <c r="O795" s="396"/>
      <c r="Q795" s="52"/>
      <c r="R795" s="52"/>
      <c r="S795" s="52"/>
      <c r="T795" s="52"/>
      <c r="U795" s="52"/>
      <c r="V795" s="52"/>
      <c r="W795" s="52"/>
      <c r="X795" s="52"/>
      <c r="Y795" s="52"/>
    </row>
    <row r="796" spans="1:25" ht="13.5">
      <c r="A796" s="52"/>
      <c r="B796" s="52"/>
      <c r="C796" s="52"/>
      <c r="E796" s="52"/>
      <c r="G796" s="590"/>
      <c r="O796" s="396"/>
      <c r="Q796" s="52"/>
      <c r="R796" s="52"/>
      <c r="S796" s="52"/>
      <c r="T796" s="52"/>
      <c r="U796" s="52"/>
      <c r="V796" s="52"/>
      <c r="W796" s="52"/>
      <c r="X796" s="52"/>
      <c r="Y796" s="52"/>
    </row>
    <row r="797" spans="1:25" ht="13.5">
      <c r="A797" s="52"/>
      <c r="B797" s="52"/>
      <c r="C797" s="52"/>
      <c r="E797" s="52"/>
      <c r="G797" s="590"/>
      <c r="O797" s="396"/>
      <c r="Q797" s="52"/>
      <c r="R797" s="52"/>
      <c r="S797" s="52"/>
      <c r="T797" s="52"/>
      <c r="U797" s="52"/>
      <c r="V797" s="52"/>
      <c r="W797" s="52"/>
      <c r="X797" s="52"/>
      <c r="Y797" s="52"/>
    </row>
    <row r="798" spans="1:25" ht="13.5">
      <c r="A798" s="52"/>
      <c r="B798" s="52"/>
      <c r="C798" s="52"/>
      <c r="E798" s="52"/>
      <c r="G798" s="590"/>
      <c r="O798" s="396"/>
      <c r="Q798" s="52"/>
      <c r="R798" s="52"/>
      <c r="S798" s="52"/>
      <c r="T798" s="52"/>
      <c r="U798" s="52"/>
      <c r="V798" s="52"/>
      <c r="W798" s="52"/>
      <c r="X798" s="52"/>
      <c r="Y798" s="52"/>
    </row>
    <row r="799" spans="1:25" ht="13.5">
      <c r="A799" s="52"/>
      <c r="B799" s="52"/>
      <c r="C799" s="52"/>
      <c r="E799" s="52"/>
      <c r="G799" s="590"/>
      <c r="O799" s="396"/>
      <c r="Q799" s="52"/>
      <c r="R799" s="52"/>
      <c r="S799" s="52"/>
      <c r="T799" s="52"/>
      <c r="U799" s="52"/>
      <c r="V799" s="52"/>
      <c r="W799" s="52"/>
      <c r="X799" s="52"/>
      <c r="Y799" s="52"/>
    </row>
    <row r="800" spans="1:25" ht="13.5">
      <c r="A800" s="52"/>
      <c r="B800" s="52"/>
      <c r="C800" s="52"/>
      <c r="E800" s="52"/>
      <c r="G800" s="590"/>
      <c r="O800" s="396"/>
      <c r="Q800" s="52"/>
      <c r="R800" s="52"/>
      <c r="S800" s="52"/>
      <c r="T800" s="52"/>
      <c r="U800" s="52"/>
      <c r="V800" s="52"/>
      <c r="W800" s="52"/>
      <c r="X800" s="52"/>
      <c r="Y800" s="52"/>
    </row>
    <row r="801" spans="1:25" ht="13.5">
      <c r="A801" s="52"/>
      <c r="B801" s="52"/>
      <c r="C801" s="52"/>
      <c r="E801" s="52"/>
      <c r="G801" s="590"/>
      <c r="O801" s="396"/>
      <c r="Q801" s="52"/>
      <c r="R801" s="52"/>
      <c r="S801" s="52"/>
      <c r="T801" s="52"/>
      <c r="U801" s="52"/>
      <c r="V801" s="52"/>
      <c r="W801" s="52"/>
      <c r="X801" s="52"/>
      <c r="Y801" s="52"/>
    </row>
    <row r="802" spans="1:25" ht="13.5">
      <c r="A802" s="52"/>
      <c r="B802" s="52"/>
      <c r="C802" s="52"/>
      <c r="E802" s="52"/>
      <c r="G802" s="590"/>
      <c r="O802" s="396"/>
      <c r="Q802" s="52"/>
      <c r="R802" s="52"/>
      <c r="S802" s="52"/>
      <c r="T802" s="52"/>
      <c r="U802" s="52"/>
      <c r="V802" s="52"/>
      <c r="W802" s="52"/>
      <c r="X802" s="52"/>
      <c r="Y802" s="52"/>
    </row>
    <row r="803" spans="1:25" ht="13.5">
      <c r="A803" s="52"/>
      <c r="B803" s="52"/>
      <c r="C803" s="52"/>
      <c r="E803" s="52"/>
      <c r="G803" s="590"/>
      <c r="O803" s="396"/>
      <c r="Q803" s="52"/>
      <c r="R803" s="52"/>
      <c r="S803" s="52"/>
      <c r="T803" s="52"/>
      <c r="U803" s="52"/>
      <c r="V803" s="52"/>
      <c r="W803" s="52"/>
      <c r="X803" s="52"/>
      <c r="Y803" s="52"/>
    </row>
    <row r="804" spans="1:25" ht="13.5">
      <c r="A804" s="52"/>
      <c r="B804" s="52"/>
      <c r="C804" s="52"/>
      <c r="E804" s="52"/>
      <c r="G804" s="590"/>
      <c r="O804" s="396"/>
      <c r="Q804" s="52"/>
      <c r="R804" s="52"/>
      <c r="S804" s="52"/>
      <c r="T804" s="52"/>
      <c r="U804" s="52"/>
      <c r="V804" s="52"/>
      <c r="W804" s="52"/>
      <c r="X804" s="52"/>
      <c r="Y804" s="52"/>
    </row>
    <row r="805" spans="1:25" ht="13.5">
      <c r="A805" s="52"/>
      <c r="B805" s="52"/>
      <c r="C805" s="52"/>
      <c r="E805" s="52"/>
      <c r="G805" s="590"/>
      <c r="O805" s="396"/>
      <c r="Q805" s="52"/>
      <c r="R805" s="52"/>
      <c r="S805" s="52"/>
      <c r="T805" s="52"/>
      <c r="U805" s="52"/>
      <c r="V805" s="52"/>
      <c r="W805" s="52"/>
      <c r="X805" s="52"/>
      <c r="Y805" s="52"/>
    </row>
    <row r="806" spans="1:25" ht="13.5">
      <c r="A806" s="52"/>
      <c r="B806" s="52"/>
      <c r="C806" s="52"/>
      <c r="E806" s="52"/>
      <c r="G806" s="590"/>
      <c r="O806" s="396"/>
      <c r="Q806" s="52"/>
      <c r="R806" s="52"/>
      <c r="S806" s="52"/>
      <c r="T806" s="52"/>
      <c r="U806" s="52"/>
      <c r="V806" s="52"/>
      <c r="W806" s="52"/>
      <c r="X806" s="52"/>
      <c r="Y806" s="52"/>
    </row>
    <row r="807" spans="1:25" ht="13.5">
      <c r="A807" s="52"/>
      <c r="B807" s="52"/>
      <c r="C807" s="52"/>
      <c r="E807" s="52"/>
      <c r="G807" s="590"/>
      <c r="O807" s="396"/>
      <c r="Q807" s="52"/>
      <c r="R807" s="52"/>
      <c r="S807" s="52"/>
      <c r="T807" s="52"/>
      <c r="U807" s="52"/>
      <c r="V807" s="52"/>
      <c r="W807" s="52"/>
      <c r="X807" s="52"/>
      <c r="Y807" s="52"/>
    </row>
    <row r="808" spans="1:25" ht="13.5">
      <c r="A808" s="52"/>
      <c r="B808" s="52"/>
      <c r="C808" s="52"/>
      <c r="E808" s="52"/>
      <c r="G808" s="590"/>
      <c r="O808" s="396"/>
      <c r="Q808" s="52"/>
      <c r="R808" s="52"/>
      <c r="S808" s="52"/>
      <c r="T808" s="52"/>
      <c r="U808" s="52"/>
      <c r="V808" s="52"/>
      <c r="W808" s="52"/>
      <c r="X808" s="52"/>
      <c r="Y808" s="52"/>
    </row>
    <row r="809" spans="1:25" ht="13.5">
      <c r="A809" s="52"/>
      <c r="B809" s="52"/>
      <c r="C809" s="52"/>
      <c r="E809" s="52"/>
      <c r="G809" s="590"/>
      <c r="O809" s="396"/>
      <c r="Q809" s="52"/>
      <c r="R809" s="52"/>
      <c r="S809" s="52"/>
      <c r="T809" s="52"/>
      <c r="U809" s="52"/>
      <c r="V809" s="52"/>
      <c r="W809" s="52"/>
      <c r="X809" s="52"/>
      <c r="Y809" s="52"/>
    </row>
    <row r="810" spans="1:25" ht="13.5">
      <c r="A810" s="52"/>
      <c r="B810" s="52"/>
      <c r="C810" s="52"/>
      <c r="E810" s="52"/>
      <c r="G810" s="590"/>
      <c r="O810" s="396"/>
      <c r="Q810" s="52"/>
      <c r="R810" s="52"/>
      <c r="S810" s="52"/>
      <c r="T810" s="52"/>
      <c r="U810" s="52"/>
      <c r="V810" s="52"/>
      <c r="W810" s="52"/>
      <c r="X810" s="52"/>
      <c r="Y810" s="52"/>
    </row>
    <row r="811" spans="1:25" ht="13.5">
      <c r="A811" s="52"/>
      <c r="B811" s="52"/>
      <c r="C811" s="52"/>
      <c r="E811" s="52"/>
      <c r="G811" s="590"/>
      <c r="O811" s="396"/>
      <c r="Q811" s="52"/>
      <c r="R811" s="52"/>
      <c r="S811" s="52"/>
      <c r="T811" s="52"/>
      <c r="U811" s="52"/>
      <c r="V811" s="52"/>
      <c r="W811" s="52"/>
      <c r="X811" s="52"/>
      <c r="Y811" s="52"/>
    </row>
    <row r="812" spans="1:25" ht="13.5">
      <c r="A812" s="52"/>
      <c r="B812" s="52"/>
      <c r="C812" s="52"/>
      <c r="E812" s="52"/>
      <c r="G812" s="590"/>
      <c r="O812" s="396"/>
      <c r="Q812" s="52"/>
      <c r="R812" s="52"/>
      <c r="S812" s="52"/>
      <c r="T812" s="52"/>
      <c r="U812" s="52"/>
      <c r="V812" s="52"/>
      <c r="W812" s="52"/>
      <c r="X812" s="52"/>
      <c r="Y812" s="52"/>
    </row>
    <row r="813" spans="1:25" ht="13.5">
      <c r="A813" s="52"/>
      <c r="B813" s="52"/>
      <c r="C813" s="52"/>
      <c r="E813" s="52"/>
      <c r="G813" s="590"/>
      <c r="O813" s="396"/>
      <c r="Q813" s="52"/>
      <c r="R813" s="52"/>
      <c r="S813" s="52"/>
      <c r="T813" s="52"/>
      <c r="U813" s="52"/>
      <c r="V813" s="52"/>
      <c r="W813" s="52"/>
      <c r="X813" s="52"/>
      <c r="Y813" s="52"/>
    </row>
    <row r="814" spans="1:25" ht="13.5">
      <c r="A814" s="52"/>
      <c r="B814" s="52"/>
      <c r="C814" s="52"/>
      <c r="E814" s="52"/>
      <c r="G814" s="590"/>
      <c r="O814" s="396"/>
      <c r="Q814" s="52"/>
      <c r="R814" s="52"/>
      <c r="S814" s="52"/>
      <c r="T814" s="52"/>
      <c r="U814" s="52"/>
      <c r="V814" s="52"/>
      <c r="W814" s="52"/>
      <c r="X814" s="52"/>
      <c r="Y814" s="52"/>
    </row>
    <row r="815" spans="1:25" ht="13.5">
      <c r="A815" s="52"/>
      <c r="B815" s="52"/>
      <c r="C815" s="52"/>
      <c r="E815" s="52"/>
      <c r="G815" s="590"/>
      <c r="O815" s="396"/>
      <c r="Q815" s="52"/>
      <c r="R815" s="52"/>
      <c r="S815" s="52"/>
      <c r="T815" s="52"/>
      <c r="U815" s="52"/>
      <c r="V815" s="52"/>
      <c r="W815" s="52"/>
      <c r="X815" s="52"/>
      <c r="Y815" s="52"/>
    </row>
    <row r="816" spans="1:25" ht="13.5">
      <c r="A816" s="52"/>
      <c r="B816" s="52"/>
      <c r="C816" s="52"/>
      <c r="E816" s="52"/>
      <c r="G816" s="590"/>
      <c r="O816" s="396"/>
      <c r="Q816" s="52"/>
      <c r="R816" s="52"/>
      <c r="S816" s="52"/>
      <c r="T816" s="52"/>
      <c r="U816" s="52"/>
      <c r="V816" s="52"/>
      <c r="W816" s="52"/>
      <c r="X816" s="52"/>
      <c r="Y816" s="52"/>
    </row>
    <row r="817" spans="1:25" ht="13.5">
      <c r="A817" s="52"/>
      <c r="B817" s="52"/>
      <c r="C817" s="52"/>
      <c r="E817" s="52"/>
      <c r="G817" s="590"/>
      <c r="O817" s="396"/>
      <c r="Q817" s="52"/>
      <c r="R817" s="52"/>
      <c r="S817" s="52"/>
      <c r="T817" s="52"/>
      <c r="U817" s="52"/>
      <c r="V817" s="52"/>
      <c r="W817" s="52"/>
      <c r="X817" s="52"/>
      <c r="Y817" s="52"/>
    </row>
    <row r="818" spans="1:25" ht="13.5">
      <c r="A818" s="52"/>
      <c r="B818" s="52"/>
      <c r="C818" s="52"/>
      <c r="E818" s="52"/>
      <c r="G818" s="590"/>
      <c r="O818" s="396"/>
      <c r="Q818" s="52"/>
      <c r="R818" s="52"/>
      <c r="S818" s="52"/>
      <c r="T818" s="52"/>
      <c r="U818" s="52"/>
      <c r="V818" s="52"/>
      <c r="W818" s="52"/>
      <c r="X818" s="52"/>
      <c r="Y818" s="52"/>
    </row>
    <row r="819" spans="1:25" ht="13.5">
      <c r="A819" s="52"/>
      <c r="B819" s="52"/>
      <c r="C819" s="52"/>
      <c r="E819" s="52"/>
      <c r="G819" s="590"/>
      <c r="O819" s="396"/>
      <c r="Q819" s="52"/>
      <c r="R819" s="52"/>
      <c r="S819" s="52"/>
      <c r="T819" s="52"/>
      <c r="U819" s="52"/>
      <c r="V819" s="52"/>
      <c r="W819" s="52"/>
      <c r="X819" s="52"/>
      <c r="Y819" s="52"/>
    </row>
    <row r="820" spans="1:25" ht="13.5">
      <c r="A820" s="52"/>
      <c r="B820" s="52"/>
      <c r="C820" s="52"/>
      <c r="E820" s="52"/>
      <c r="G820" s="590"/>
      <c r="O820" s="396"/>
      <c r="Q820" s="52"/>
      <c r="R820" s="52"/>
      <c r="S820" s="52"/>
      <c r="T820" s="52"/>
      <c r="U820" s="52"/>
      <c r="V820" s="52"/>
      <c r="W820" s="52"/>
      <c r="X820" s="52"/>
      <c r="Y820" s="52"/>
    </row>
    <row r="821" spans="1:25" ht="13.5">
      <c r="A821" s="52"/>
      <c r="B821" s="52"/>
      <c r="C821" s="52"/>
      <c r="E821" s="52"/>
      <c r="G821" s="590"/>
      <c r="O821" s="396"/>
      <c r="Q821" s="52"/>
      <c r="R821" s="52"/>
      <c r="S821" s="52"/>
      <c r="T821" s="52"/>
      <c r="U821" s="52"/>
      <c r="V821" s="52"/>
      <c r="W821" s="52"/>
      <c r="X821" s="52"/>
      <c r="Y821" s="52"/>
    </row>
    <row r="822" spans="1:25" ht="13.5">
      <c r="A822" s="52"/>
      <c r="B822" s="52"/>
      <c r="C822" s="52"/>
      <c r="E822" s="52"/>
      <c r="G822" s="590"/>
      <c r="O822" s="396"/>
      <c r="Q822" s="52"/>
      <c r="R822" s="52"/>
      <c r="S822" s="52"/>
      <c r="T822" s="52"/>
      <c r="U822" s="52"/>
      <c r="V822" s="52"/>
      <c r="W822" s="52"/>
      <c r="X822" s="52"/>
      <c r="Y822" s="52"/>
    </row>
    <row r="823" spans="1:25" ht="13.5">
      <c r="A823" s="52"/>
      <c r="B823" s="52"/>
      <c r="C823" s="52"/>
      <c r="E823" s="52"/>
      <c r="G823" s="590"/>
      <c r="O823" s="396"/>
      <c r="Q823" s="52"/>
      <c r="R823" s="52"/>
      <c r="S823" s="52"/>
      <c r="T823" s="52"/>
      <c r="U823" s="52"/>
      <c r="V823" s="52"/>
      <c r="W823" s="52"/>
      <c r="X823" s="52"/>
      <c r="Y823" s="52"/>
    </row>
    <row r="824" spans="1:25" ht="13.5">
      <c r="A824" s="52"/>
      <c r="B824" s="52"/>
      <c r="C824" s="52"/>
      <c r="E824" s="52"/>
      <c r="G824" s="590"/>
      <c r="O824" s="396"/>
      <c r="Q824" s="52"/>
      <c r="R824" s="52"/>
      <c r="S824" s="52"/>
      <c r="T824" s="52"/>
      <c r="U824" s="52"/>
      <c r="V824" s="52"/>
      <c r="W824" s="52"/>
      <c r="X824" s="52"/>
      <c r="Y824" s="52"/>
    </row>
    <row r="825" spans="1:25" ht="13.5">
      <c r="A825" s="52"/>
      <c r="B825" s="52"/>
      <c r="C825" s="52"/>
      <c r="E825" s="52"/>
      <c r="G825" s="590"/>
      <c r="O825" s="396"/>
      <c r="Q825" s="52"/>
      <c r="R825" s="52"/>
      <c r="S825" s="52"/>
      <c r="T825" s="52"/>
      <c r="U825" s="52"/>
      <c r="V825" s="52"/>
      <c r="W825" s="52"/>
      <c r="X825" s="52"/>
      <c r="Y825" s="52"/>
    </row>
    <row r="826" spans="1:25" ht="13.5">
      <c r="A826" s="52"/>
      <c r="B826" s="52"/>
      <c r="C826" s="52"/>
      <c r="E826" s="52"/>
      <c r="G826" s="590"/>
      <c r="O826" s="396"/>
      <c r="Q826" s="52"/>
      <c r="R826" s="52"/>
      <c r="S826" s="52"/>
      <c r="T826" s="52"/>
      <c r="U826" s="52"/>
      <c r="V826" s="52"/>
      <c r="W826" s="52"/>
      <c r="X826" s="52"/>
      <c r="Y826" s="52"/>
    </row>
    <row r="827" spans="1:25" ht="13.5">
      <c r="A827" s="52"/>
      <c r="B827" s="52"/>
      <c r="C827" s="52"/>
      <c r="E827" s="52"/>
      <c r="G827" s="590"/>
      <c r="O827" s="396"/>
      <c r="Q827" s="52"/>
      <c r="R827" s="52"/>
      <c r="S827" s="52"/>
      <c r="T827" s="52"/>
      <c r="U827" s="52"/>
      <c r="V827" s="52"/>
      <c r="W827" s="52"/>
      <c r="X827" s="52"/>
      <c r="Y827" s="52"/>
    </row>
    <row r="828" spans="1:25" ht="13.5">
      <c r="A828" s="52"/>
      <c r="B828" s="52"/>
      <c r="C828" s="52"/>
      <c r="E828" s="52"/>
      <c r="G828" s="590"/>
      <c r="O828" s="396"/>
      <c r="Q828" s="52"/>
      <c r="R828" s="52"/>
      <c r="S828" s="52"/>
      <c r="T828" s="52"/>
      <c r="U828" s="52"/>
      <c r="V828" s="52"/>
      <c r="W828" s="52"/>
      <c r="X828" s="52"/>
      <c r="Y828" s="52"/>
    </row>
    <row r="829" spans="1:25" ht="13.5">
      <c r="A829" s="52"/>
      <c r="B829" s="52"/>
      <c r="C829" s="52"/>
      <c r="E829" s="52"/>
      <c r="G829" s="590"/>
      <c r="O829" s="396"/>
      <c r="Q829" s="52"/>
      <c r="R829" s="52"/>
      <c r="S829" s="52"/>
      <c r="T829" s="52"/>
      <c r="U829" s="52"/>
      <c r="V829" s="52"/>
      <c r="W829" s="52"/>
      <c r="X829" s="52"/>
      <c r="Y829" s="52"/>
    </row>
    <row r="830" spans="1:25" ht="13.5">
      <c r="A830" s="52"/>
      <c r="B830" s="52"/>
      <c r="C830" s="52"/>
      <c r="E830" s="52"/>
      <c r="G830" s="590"/>
      <c r="O830" s="396"/>
      <c r="Q830" s="52"/>
      <c r="R830" s="52"/>
      <c r="S830" s="52"/>
      <c r="T830" s="52"/>
      <c r="U830" s="52"/>
      <c r="V830" s="52"/>
      <c r="W830" s="52"/>
      <c r="X830" s="52"/>
      <c r="Y830" s="52"/>
    </row>
    <row r="831" spans="1:25" ht="13.5">
      <c r="A831" s="52"/>
      <c r="B831" s="52"/>
      <c r="C831" s="52"/>
      <c r="E831" s="52"/>
      <c r="G831" s="590"/>
      <c r="O831" s="396"/>
      <c r="Q831" s="52"/>
      <c r="R831" s="52"/>
      <c r="S831" s="52"/>
      <c r="T831" s="52"/>
      <c r="U831" s="52"/>
      <c r="V831" s="52"/>
      <c r="W831" s="52"/>
      <c r="X831" s="52"/>
      <c r="Y831" s="52"/>
    </row>
    <row r="832" spans="1:25" ht="13.5">
      <c r="A832" s="52"/>
      <c r="B832" s="52"/>
      <c r="C832" s="52"/>
      <c r="E832" s="52"/>
      <c r="G832" s="590"/>
      <c r="O832" s="396"/>
      <c r="Q832" s="52"/>
      <c r="R832" s="52"/>
      <c r="S832" s="52"/>
      <c r="T832" s="52"/>
      <c r="U832" s="52"/>
      <c r="V832" s="52"/>
      <c r="W832" s="52"/>
      <c r="X832" s="52"/>
      <c r="Y832" s="52"/>
    </row>
    <row r="833" spans="1:25" ht="13.5">
      <c r="A833" s="52"/>
      <c r="B833" s="52"/>
      <c r="C833" s="52"/>
      <c r="E833" s="52"/>
      <c r="G833" s="590"/>
      <c r="O833" s="396"/>
      <c r="Q833" s="52"/>
      <c r="R833" s="52"/>
      <c r="S833" s="52"/>
      <c r="T833" s="52"/>
      <c r="U833" s="52"/>
      <c r="V833" s="52"/>
      <c r="W833" s="52"/>
      <c r="X833" s="52"/>
      <c r="Y833" s="52"/>
    </row>
    <row r="834" spans="1:25" ht="13.5">
      <c r="A834" s="52"/>
      <c r="B834" s="52"/>
      <c r="C834" s="52"/>
      <c r="E834" s="52"/>
      <c r="G834" s="590"/>
      <c r="O834" s="396"/>
      <c r="Q834" s="52"/>
      <c r="R834" s="52"/>
      <c r="S834" s="52"/>
      <c r="T834" s="52"/>
      <c r="U834" s="52"/>
      <c r="V834" s="52"/>
      <c r="W834" s="52"/>
      <c r="X834" s="52"/>
      <c r="Y834" s="52"/>
    </row>
    <row r="835" spans="1:25" ht="13.5">
      <c r="A835" s="52"/>
      <c r="B835" s="52"/>
      <c r="C835" s="52"/>
      <c r="E835" s="52"/>
      <c r="G835" s="590"/>
      <c r="O835" s="396"/>
      <c r="Q835" s="52"/>
      <c r="R835" s="52"/>
      <c r="S835" s="52"/>
      <c r="T835" s="52"/>
      <c r="U835" s="52"/>
      <c r="V835" s="52"/>
      <c r="W835" s="52"/>
      <c r="X835" s="52"/>
      <c r="Y835" s="52"/>
    </row>
    <row r="836" spans="1:25" ht="13.5">
      <c r="A836" s="52"/>
      <c r="B836" s="52"/>
      <c r="C836" s="52"/>
      <c r="E836" s="52"/>
      <c r="G836" s="590"/>
      <c r="O836" s="396"/>
      <c r="Q836" s="52"/>
      <c r="R836" s="52"/>
      <c r="S836" s="52"/>
      <c r="T836" s="52"/>
      <c r="U836" s="52"/>
      <c r="V836" s="52"/>
      <c r="W836" s="52"/>
      <c r="X836" s="52"/>
      <c r="Y836" s="52"/>
    </row>
    <row r="837" spans="1:25" ht="13.5">
      <c r="A837" s="52"/>
      <c r="B837" s="52"/>
      <c r="C837" s="52"/>
      <c r="E837" s="52"/>
      <c r="G837" s="590"/>
      <c r="O837" s="396"/>
      <c r="Q837" s="52"/>
      <c r="R837" s="52"/>
      <c r="S837" s="52"/>
      <c r="T837" s="52"/>
      <c r="U837" s="52"/>
      <c r="V837" s="52"/>
      <c r="W837" s="52"/>
      <c r="X837" s="52"/>
      <c r="Y837" s="52"/>
    </row>
    <row r="838" spans="1:25" ht="13.5">
      <c r="A838" s="52"/>
      <c r="B838" s="52"/>
      <c r="C838" s="52"/>
      <c r="E838" s="52"/>
      <c r="G838" s="590"/>
      <c r="O838" s="396"/>
      <c r="Q838" s="52"/>
      <c r="R838" s="52"/>
      <c r="S838" s="52"/>
      <c r="T838" s="52"/>
      <c r="U838" s="52"/>
      <c r="V838" s="52"/>
      <c r="W838" s="52"/>
      <c r="X838" s="52"/>
      <c r="Y838" s="52"/>
    </row>
    <row r="839" spans="1:25" ht="13.5">
      <c r="A839" s="52"/>
      <c r="B839" s="52"/>
      <c r="C839" s="52"/>
      <c r="E839" s="52"/>
      <c r="G839" s="590"/>
      <c r="O839" s="396"/>
      <c r="Q839" s="52"/>
      <c r="R839" s="52"/>
      <c r="S839" s="52"/>
      <c r="T839" s="52"/>
      <c r="U839" s="52"/>
      <c r="V839" s="52"/>
      <c r="W839" s="52"/>
      <c r="X839" s="52"/>
      <c r="Y839" s="52"/>
    </row>
    <row r="840" spans="1:25" ht="13.5">
      <c r="A840" s="52"/>
      <c r="B840" s="52"/>
      <c r="C840" s="52"/>
      <c r="E840" s="52"/>
      <c r="G840" s="590"/>
      <c r="O840" s="396"/>
      <c r="Q840" s="52"/>
      <c r="R840" s="52"/>
      <c r="S840" s="52"/>
      <c r="T840" s="52"/>
      <c r="U840" s="52"/>
      <c r="V840" s="52"/>
      <c r="W840" s="52"/>
      <c r="X840" s="52"/>
      <c r="Y840" s="52"/>
    </row>
    <row r="841" spans="1:25" ht="13.5">
      <c r="A841" s="52"/>
      <c r="B841" s="52"/>
      <c r="C841" s="52"/>
      <c r="E841" s="52"/>
      <c r="G841" s="590"/>
      <c r="O841" s="396"/>
      <c r="Q841" s="52"/>
      <c r="R841" s="52"/>
      <c r="S841" s="52"/>
      <c r="T841" s="52"/>
      <c r="U841" s="52"/>
      <c r="V841" s="52"/>
      <c r="W841" s="52"/>
      <c r="X841" s="52"/>
      <c r="Y841" s="52"/>
    </row>
    <row r="842" spans="1:25" ht="13.5">
      <c r="A842" s="52"/>
      <c r="B842" s="52"/>
      <c r="C842" s="52"/>
      <c r="E842" s="52"/>
      <c r="G842" s="590"/>
      <c r="O842" s="396"/>
      <c r="Q842" s="52"/>
      <c r="R842" s="52"/>
      <c r="S842" s="52"/>
      <c r="T842" s="52"/>
      <c r="U842" s="52"/>
      <c r="V842" s="52"/>
      <c r="W842" s="52"/>
      <c r="X842" s="52"/>
      <c r="Y842" s="52"/>
    </row>
    <row r="843" spans="1:25" ht="13.5">
      <c r="A843" s="52"/>
      <c r="B843" s="52"/>
      <c r="C843" s="52"/>
      <c r="E843" s="52"/>
      <c r="G843" s="590"/>
      <c r="O843" s="396"/>
      <c r="Q843" s="52"/>
      <c r="R843" s="52"/>
      <c r="S843" s="52"/>
      <c r="T843" s="52"/>
      <c r="U843" s="52"/>
      <c r="V843" s="52"/>
      <c r="W843" s="52"/>
      <c r="X843" s="52"/>
      <c r="Y843" s="52"/>
    </row>
    <row r="844" spans="1:25" ht="13.5">
      <c r="A844" s="52"/>
      <c r="B844" s="52"/>
      <c r="C844" s="52"/>
      <c r="E844" s="52"/>
      <c r="G844" s="590"/>
      <c r="O844" s="396"/>
      <c r="Q844" s="52"/>
      <c r="R844" s="52"/>
      <c r="S844" s="52"/>
      <c r="T844" s="52"/>
      <c r="U844" s="52"/>
      <c r="V844" s="52"/>
      <c r="W844" s="52"/>
      <c r="X844" s="52"/>
      <c r="Y844" s="52"/>
    </row>
    <row r="845" spans="1:25" ht="13.5">
      <c r="A845" s="52"/>
      <c r="B845" s="52"/>
      <c r="C845" s="52"/>
      <c r="E845" s="52"/>
      <c r="G845" s="590"/>
      <c r="O845" s="396"/>
      <c r="Q845" s="52"/>
      <c r="R845" s="52"/>
      <c r="S845" s="52"/>
      <c r="T845" s="52"/>
      <c r="U845" s="52"/>
      <c r="V845" s="52"/>
      <c r="W845" s="52"/>
      <c r="X845" s="52"/>
      <c r="Y845" s="52"/>
    </row>
    <row r="846" spans="1:25" ht="13.5">
      <c r="A846" s="52"/>
      <c r="B846" s="52"/>
      <c r="C846" s="52"/>
      <c r="E846" s="52"/>
      <c r="G846" s="590"/>
      <c r="O846" s="396"/>
      <c r="Q846" s="52"/>
      <c r="R846" s="52"/>
      <c r="S846" s="52"/>
      <c r="T846" s="52"/>
      <c r="U846" s="52"/>
      <c r="V846" s="52"/>
      <c r="W846" s="52"/>
      <c r="X846" s="52"/>
      <c r="Y846" s="52"/>
    </row>
    <row r="847" spans="1:25" ht="13.5">
      <c r="A847" s="52"/>
      <c r="B847" s="52"/>
      <c r="C847" s="52"/>
      <c r="E847" s="52"/>
      <c r="G847" s="590"/>
      <c r="O847" s="396"/>
      <c r="Q847" s="52"/>
      <c r="R847" s="52"/>
      <c r="S847" s="52"/>
      <c r="T847" s="52"/>
      <c r="U847" s="52"/>
      <c r="V847" s="52"/>
      <c r="W847" s="52"/>
      <c r="X847" s="52"/>
      <c r="Y847" s="52"/>
    </row>
    <row r="848" spans="1:25" ht="13.5">
      <c r="A848" s="52"/>
      <c r="B848" s="52"/>
      <c r="C848" s="52"/>
      <c r="E848" s="52"/>
      <c r="G848" s="590"/>
      <c r="O848" s="396"/>
      <c r="Q848" s="52"/>
      <c r="R848" s="52"/>
      <c r="S848" s="52"/>
      <c r="T848" s="52"/>
      <c r="U848" s="52"/>
      <c r="V848" s="52"/>
      <c r="W848" s="52"/>
      <c r="X848" s="52"/>
      <c r="Y848" s="52"/>
    </row>
    <row r="849" spans="1:25" ht="13.5">
      <c r="A849" s="52"/>
      <c r="B849" s="52"/>
      <c r="C849" s="52"/>
      <c r="E849" s="52"/>
      <c r="G849" s="590"/>
      <c r="O849" s="396"/>
      <c r="Q849" s="52"/>
      <c r="R849" s="52"/>
      <c r="S849" s="52"/>
      <c r="T849" s="52"/>
      <c r="U849" s="52"/>
      <c r="V849" s="52"/>
      <c r="W849" s="52"/>
      <c r="X849" s="52"/>
      <c r="Y849" s="52"/>
    </row>
    <row r="850" spans="1:25" ht="13.5">
      <c r="A850" s="52"/>
      <c r="B850" s="52"/>
      <c r="C850" s="52"/>
      <c r="E850" s="52"/>
      <c r="G850" s="590"/>
      <c r="O850" s="396"/>
      <c r="Q850" s="52"/>
      <c r="R850" s="52"/>
      <c r="S850" s="52"/>
      <c r="T850" s="52"/>
      <c r="U850" s="52"/>
      <c r="V850" s="52"/>
      <c r="W850" s="52"/>
      <c r="X850" s="52"/>
      <c r="Y850" s="52"/>
    </row>
    <row r="851" spans="1:25" ht="13.5">
      <c r="A851" s="52"/>
      <c r="B851" s="52"/>
      <c r="C851" s="52"/>
      <c r="E851" s="52"/>
      <c r="G851" s="590"/>
      <c r="O851" s="396"/>
      <c r="Q851" s="52"/>
      <c r="R851" s="52"/>
      <c r="S851" s="52"/>
      <c r="T851" s="52"/>
      <c r="U851" s="52"/>
      <c r="V851" s="52"/>
      <c r="W851" s="52"/>
      <c r="X851" s="52"/>
      <c r="Y851" s="52"/>
    </row>
    <row r="852" spans="1:25" ht="13.5">
      <c r="A852" s="52"/>
      <c r="B852" s="52"/>
      <c r="C852" s="52"/>
      <c r="E852" s="52"/>
      <c r="G852" s="590"/>
      <c r="O852" s="396"/>
      <c r="Q852" s="52"/>
      <c r="R852" s="52"/>
      <c r="S852" s="52"/>
      <c r="T852" s="52"/>
      <c r="U852" s="52"/>
      <c r="V852" s="52"/>
      <c r="W852" s="52"/>
      <c r="X852" s="52"/>
      <c r="Y852" s="52"/>
    </row>
    <row r="853" spans="1:25" ht="13.5">
      <c r="A853" s="52"/>
      <c r="B853" s="52"/>
      <c r="C853" s="52"/>
      <c r="E853" s="52"/>
      <c r="G853" s="590"/>
      <c r="O853" s="396"/>
      <c r="Q853" s="52"/>
      <c r="R853" s="52"/>
      <c r="S853" s="52"/>
      <c r="T853" s="52"/>
      <c r="U853" s="52"/>
      <c r="V853" s="52"/>
      <c r="W853" s="52"/>
      <c r="X853" s="52"/>
      <c r="Y853" s="52"/>
    </row>
    <row r="854" spans="1:25" ht="13.5">
      <c r="A854" s="52"/>
      <c r="B854" s="52"/>
      <c r="C854" s="52"/>
      <c r="E854" s="52"/>
      <c r="G854" s="590"/>
      <c r="O854" s="396"/>
      <c r="Q854" s="52"/>
      <c r="R854" s="52"/>
      <c r="S854" s="52"/>
      <c r="T854" s="52"/>
      <c r="U854" s="52"/>
      <c r="V854" s="52"/>
      <c r="W854" s="52"/>
      <c r="X854" s="52"/>
      <c r="Y854" s="52"/>
    </row>
    <row r="855" spans="1:25" ht="13.5">
      <c r="A855" s="52"/>
      <c r="B855" s="52"/>
      <c r="C855" s="52"/>
      <c r="E855" s="52"/>
      <c r="G855" s="590"/>
      <c r="O855" s="396"/>
      <c r="Q855" s="52"/>
      <c r="R855" s="52"/>
      <c r="S855" s="52"/>
      <c r="T855" s="52"/>
      <c r="U855" s="52"/>
      <c r="V855" s="52"/>
      <c r="W855" s="52"/>
      <c r="X855" s="52"/>
      <c r="Y855" s="52"/>
    </row>
    <row r="856" spans="1:25" ht="13.5">
      <c r="A856" s="52"/>
      <c r="B856" s="52"/>
      <c r="C856" s="52"/>
      <c r="E856" s="52"/>
      <c r="G856" s="590"/>
      <c r="O856" s="396"/>
      <c r="Q856" s="52"/>
      <c r="R856" s="52"/>
      <c r="S856" s="52"/>
      <c r="T856" s="52"/>
      <c r="U856" s="52"/>
      <c r="V856" s="52"/>
      <c r="W856" s="52"/>
      <c r="X856" s="52"/>
      <c r="Y856" s="52"/>
    </row>
    <row r="857" spans="1:25" ht="13.5">
      <c r="A857" s="52"/>
      <c r="B857" s="52"/>
      <c r="C857" s="52"/>
      <c r="E857" s="52"/>
      <c r="G857" s="590"/>
      <c r="O857" s="396"/>
      <c r="Q857" s="52"/>
      <c r="R857" s="52"/>
      <c r="S857" s="52"/>
      <c r="T857" s="52"/>
      <c r="U857" s="52"/>
      <c r="V857" s="52"/>
      <c r="W857" s="52"/>
      <c r="X857" s="52"/>
      <c r="Y857" s="52"/>
    </row>
    <row r="858" spans="1:25" ht="13.5">
      <c r="A858" s="52"/>
      <c r="B858" s="52"/>
      <c r="C858" s="52"/>
      <c r="E858" s="52"/>
      <c r="G858" s="590"/>
      <c r="O858" s="396"/>
      <c r="Q858" s="52"/>
      <c r="R858" s="52"/>
      <c r="S858" s="52"/>
      <c r="T858" s="52"/>
      <c r="U858" s="52"/>
      <c r="V858" s="52"/>
      <c r="W858" s="52"/>
      <c r="X858" s="52"/>
      <c r="Y858" s="52"/>
    </row>
    <row r="859" spans="1:25" ht="13.5">
      <c r="A859" s="52"/>
      <c r="B859" s="52"/>
      <c r="C859" s="52"/>
      <c r="E859" s="52"/>
      <c r="G859" s="590"/>
      <c r="O859" s="396"/>
      <c r="Q859" s="52"/>
      <c r="R859" s="52"/>
      <c r="S859" s="52"/>
      <c r="T859" s="52"/>
      <c r="U859" s="52"/>
      <c r="V859" s="52"/>
      <c r="W859" s="52"/>
      <c r="X859" s="52"/>
      <c r="Y859" s="52"/>
    </row>
    <row r="860" spans="1:25" ht="13.5">
      <c r="A860" s="52"/>
      <c r="B860" s="52"/>
      <c r="C860" s="52"/>
      <c r="E860" s="52"/>
      <c r="G860" s="590"/>
      <c r="O860" s="396"/>
      <c r="Q860" s="52"/>
      <c r="R860" s="52"/>
      <c r="S860" s="52"/>
      <c r="T860" s="52"/>
      <c r="U860" s="52"/>
      <c r="V860" s="52"/>
      <c r="W860" s="52"/>
      <c r="X860" s="52"/>
      <c r="Y860" s="52"/>
    </row>
    <row r="861" spans="1:25" ht="13.5">
      <c r="A861" s="52"/>
      <c r="B861" s="52"/>
      <c r="C861" s="52"/>
      <c r="E861" s="52"/>
      <c r="G861" s="590"/>
      <c r="O861" s="396"/>
      <c r="Q861" s="52"/>
      <c r="R861" s="52"/>
      <c r="S861" s="52"/>
      <c r="T861" s="52"/>
      <c r="U861" s="52"/>
      <c r="V861" s="52"/>
      <c r="W861" s="52"/>
      <c r="X861" s="52"/>
      <c r="Y861" s="52"/>
    </row>
    <row r="862" spans="1:25" ht="13.5">
      <c r="A862" s="52"/>
      <c r="B862" s="52"/>
      <c r="C862" s="52"/>
      <c r="E862" s="52"/>
      <c r="G862" s="590"/>
      <c r="O862" s="396"/>
      <c r="Q862" s="52"/>
      <c r="R862" s="52"/>
      <c r="S862" s="52"/>
      <c r="T862" s="52"/>
      <c r="U862" s="52"/>
      <c r="V862" s="52"/>
      <c r="W862" s="52"/>
      <c r="X862" s="52"/>
      <c r="Y862" s="52"/>
    </row>
    <row r="863" spans="1:25" ht="13.5">
      <c r="A863" s="52"/>
      <c r="B863" s="52"/>
      <c r="C863" s="52"/>
      <c r="E863" s="52"/>
      <c r="G863" s="590"/>
      <c r="O863" s="396"/>
      <c r="Q863" s="52"/>
      <c r="R863" s="52"/>
      <c r="S863" s="52"/>
      <c r="T863" s="52"/>
      <c r="U863" s="52"/>
      <c r="V863" s="52"/>
      <c r="W863" s="52"/>
      <c r="X863" s="52"/>
      <c r="Y863" s="52"/>
    </row>
    <row r="864" spans="1:25" ht="13.5">
      <c r="A864" s="52"/>
      <c r="B864" s="52"/>
      <c r="C864" s="52"/>
      <c r="E864" s="52"/>
      <c r="G864" s="590"/>
      <c r="O864" s="396"/>
      <c r="Q864" s="52"/>
      <c r="R864" s="52"/>
      <c r="S864" s="52"/>
      <c r="T864" s="52"/>
      <c r="U864" s="52"/>
      <c r="V864" s="52"/>
      <c r="W864" s="52"/>
      <c r="X864" s="52"/>
      <c r="Y864" s="52"/>
    </row>
    <row r="865" spans="1:25" ht="13.5">
      <c r="A865" s="52"/>
      <c r="B865" s="52"/>
      <c r="C865" s="52"/>
      <c r="E865" s="52"/>
      <c r="G865" s="590"/>
      <c r="O865" s="396"/>
      <c r="Q865" s="52"/>
      <c r="R865" s="52"/>
      <c r="S865" s="52"/>
      <c r="T865" s="52"/>
      <c r="U865" s="52"/>
      <c r="V865" s="52"/>
      <c r="W865" s="52"/>
      <c r="X865" s="52"/>
      <c r="Y865" s="52"/>
    </row>
    <row r="866" spans="1:25" ht="13.5">
      <c r="A866" s="52"/>
      <c r="B866" s="52"/>
      <c r="C866" s="52"/>
      <c r="E866" s="52"/>
      <c r="G866" s="590"/>
      <c r="O866" s="396"/>
      <c r="Q866" s="52"/>
      <c r="R866" s="52"/>
      <c r="S866" s="52"/>
      <c r="T866" s="52"/>
      <c r="U866" s="52"/>
      <c r="V866" s="52"/>
      <c r="W866" s="52"/>
      <c r="X866" s="52"/>
      <c r="Y866" s="52"/>
    </row>
    <row r="867" spans="1:25" ht="13.5">
      <c r="A867" s="52"/>
      <c r="B867" s="52"/>
      <c r="C867" s="52"/>
      <c r="E867" s="52"/>
      <c r="G867" s="590"/>
      <c r="O867" s="396"/>
      <c r="Q867" s="52"/>
      <c r="R867" s="52"/>
      <c r="S867" s="52"/>
      <c r="T867" s="52"/>
      <c r="U867" s="52"/>
      <c r="V867" s="52"/>
      <c r="W867" s="52"/>
      <c r="X867" s="52"/>
      <c r="Y867" s="52"/>
    </row>
    <row r="868" spans="1:25" ht="13.5">
      <c r="A868" s="52"/>
      <c r="B868" s="52"/>
      <c r="C868" s="52"/>
      <c r="E868" s="52"/>
      <c r="G868" s="590"/>
      <c r="O868" s="396"/>
      <c r="Q868" s="52"/>
      <c r="R868" s="52"/>
      <c r="S868" s="52"/>
      <c r="T868" s="52"/>
      <c r="U868" s="52"/>
      <c r="V868" s="52"/>
      <c r="W868" s="52"/>
      <c r="X868" s="52"/>
      <c r="Y868" s="52"/>
    </row>
    <row r="869" spans="1:25" ht="13.5">
      <c r="A869" s="52"/>
      <c r="B869" s="52"/>
      <c r="C869" s="52"/>
      <c r="E869" s="52"/>
      <c r="G869" s="590"/>
      <c r="O869" s="396"/>
      <c r="Q869" s="52"/>
      <c r="R869" s="52"/>
      <c r="S869" s="52"/>
      <c r="T869" s="52"/>
      <c r="U869" s="52"/>
      <c r="V869" s="52"/>
      <c r="W869" s="52"/>
      <c r="X869" s="52"/>
      <c r="Y869" s="52"/>
    </row>
    <row r="870" spans="1:25" ht="13.5">
      <c r="A870" s="52"/>
      <c r="B870" s="52"/>
      <c r="C870" s="52"/>
      <c r="E870" s="52"/>
      <c r="G870" s="590"/>
      <c r="O870" s="396"/>
      <c r="Q870" s="52"/>
      <c r="R870" s="52"/>
      <c r="S870" s="52"/>
      <c r="T870" s="52"/>
      <c r="U870" s="52"/>
      <c r="V870" s="52"/>
      <c r="W870" s="52"/>
      <c r="X870" s="52"/>
      <c r="Y870" s="52"/>
    </row>
    <row r="871" spans="1:25" ht="13.5">
      <c r="A871" s="52"/>
      <c r="B871" s="52"/>
      <c r="C871" s="52"/>
      <c r="E871" s="52"/>
      <c r="G871" s="590"/>
      <c r="O871" s="396"/>
      <c r="Q871" s="52"/>
      <c r="R871" s="52"/>
      <c r="S871" s="52"/>
      <c r="T871" s="52"/>
      <c r="U871" s="52"/>
      <c r="V871" s="52"/>
      <c r="W871" s="52"/>
      <c r="X871" s="52"/>
      <c r="Y871" s="52"/>
    </row>
    <row r="872" spans="1:25" ht="13.5">
      <c r="A872" s="52"/>
      <c r="B872" s="52"/>
      <c r="C872" s="52"/>
      <c r="E872" s="52"/>
      <c r="G872" s="590"/>
      <c r="O872" s="396"/>
      <c r="Q872" s="52"/>
      <c r="R872" s="52"/>
      <c r="S872" s="52"/>
      <c r="T872" s="52"/>
      <c r="U872" s="52"/>
      <c r="V872" s="52"/>
      <c r="W872" s="52"/>
      <c r="X872" s="52"/>
      <c r="Y872" s="52"/>
    </row>
    <row r="873" spans="1:25" ht="13.5">
      <c r="A873" s="52"/>
      <c r="B873" s="52"/>
      <c r="C873" s="52"/>
      <c r="E873" s="52"/>
      <c r="G873" s="590"/>
      <c r="O873" s="396"/>
      <c r="Q873" s="52"/>
      <c r="R873" s="52"/>
      <c r="S873" s="52"/>
      <c r="T873" s="52"/>
      <c r="U873" s="52"/>
      <c r="V873" s="52"/>
      <c r="W873" s="52"/>
      <c r="X873" s="52"/>
      <c r="Y873" s="52"/>
    </row>
    <row r="874" spans="1:25" ht="13.5">
      <c r="A874" s="52"/>
      <c r="B874" s="52"/>
      <c r="C874" s="52"/>
      <c r="E874" s="52"/>
      <c r="G874" s="590"/>
      <c r="O874" s="396"/>
      <c r="Q874" s="52"/>
      <c r="R874" s="52"/>
      <c r="S874" s="52"/>
      <c r="T874" s="52"/>
      <c r="U874" s="52"/>
      <c r="V874" s="52"/>
      <c r="W874" s="52"/>
      <c r="X874" s="52"/>
      <c r="Y874" s="52"/>
    </row>
    <row r="875" spans="1:25" ht="13.5">
      <c r="A875" s="52"/>
      <c r="B875" s="52"/>
      <c r="C875" s="52"/>
      <c r="E875" s="52"/>
      <c r="G875" s="590"/>
      <c r="O875" s="396"/>
      <c r="Q875" s="52"/>
      <c r="R875" s="52"/>
      <c r="S875" s="52"/>
      <c r="T875" s="52"/>
      <c r="U875" s="52"/>
      <c r="V875" s="52"/>
      <c r="W875" s="52"/>
      <c r="X875" s="52"/>
      <c r="Y875" s="52"/>
    </row>
    <row r="876" spans="1:25" ht="13.5">
      <c r="A876" s="52"/>
      <c r="B876" s="52"/>
      <c r="C876" s="52"/>
      <c r="E876" s="52"/>
      <c r="G876" s="590"/>
      <c r="O876" s="396"/>
      <c r="Q876" s="52"/>
      <c r="R876" s="52"/>
      <c r="S876" s="52"/>
      <c r="T876" s="52"/>
      <c r="U876" s="52"/>
      <c r="V876" s="52"/>
      <c r="W876" s="52"/>
      <c r="X876" s="52"/>
      <c r="Y876" s="52"/>
    </row>
    <row r="877" spans="1:25" ht="13.5">
      <c r="A877" s="52"/>
      <c r="B877" s="52"/>
      <c r="C877" s="52"/>
      <c r="E877" s="52"/>
      <c r="G877" s="590"/>
      <c r="O877" s="396"/>
      <c r="Q877" s="52"/>
      <c r="R877" s="52"/>
      <c r="S877" s="52"/>
      <c r="T877" s="52"/>
      <c r="U877" s="52"/>
      <c r="V877" s="52"/>
      <c r="W877" s="52"/>
      <c r="X877" s="52"/>
      <c r="Y877" s="52"/>
    </row>
    <row r="878" spans="1:25" ht="13.5">
      <c r="A878" s="52"/>
      <c r="B878" s="52"/>
      <c r="C878" s="52"/>
      <c r="E878" s="52"/>
      <c r="G878" s="590"/>
      <c r="O878" s="396"/>
      <c r="Q878" s="52"/>
      <c r="R878" s="52"/>
      <c r="S878" s="52"/>
      <c r="T878" s="52"/>
      <c r="U878" s="52"/>
      <c r="V878" s="52"/>
      <c r="W878" s="52"/>
      <c r="X878" s="52"/>
      <c r="Y878" s="52"/>
    </row>
    <row r="879" spans="1:25" ht="13.5">
      <c r="A879" s="52"/>
      <c r="B879" s="52"/>
      <c r="C879" s="52"/>
      <c r="E879" s="52"/>
      <c r="G879" s="590"/>
      <c r="O879" s="396"/>
      <c r="Q879" s="52"/>
      <c r="R879" s="52"/>
      <c r="S879" s="52"/>
      <c r="T879" s="52"/>
      <c r="U879" s="52"/>
      <c r="V879" s="52"/>
      <c r="W879" s="52"/>
      <c r="X879" s="52"/>
      <c r="Y879" s="52"/>
    </row>
    <row r="880" spans="1:25" ht="13.5">
      <c r="A880" s="52"/>
      <c r="B880" s="52"/>
      <c r="C880" s="52"/>
      <c r="E880" s="52"/>
      <c r="G880" s="590"/>
      <c r="O880" s="396"/>
      <c r="Q880" s="52"/>
      <c r="R880" s="52"/>
      <c r="S880" s="52"/>
      <c r="T880" s="52"/>
      <c r="U880" s="52"/>
      <c r="V880" s="52"/>
      <c r="W880" s="52"/>
      <c r="X880" s="52"/>
      <c r="Y880" s="52"/>
    </row>
    <row r="881" spans="1:25" ht="13.5">
      <c r="A881" s="52"/>
      <c r="B881" s="52"/>
      <c r="C881" s="52"/>
      <c r="E881" s="52"/>
      <c r="G881" s="590"/>
      <c r="O881" s="396"/>
      <c r="Q881" s="52"/>
      <c r="R881" s="52"/>
      <c r="S881" s="52"/>
      <c r="T881" s="52"/>
      <c r="U881" s="52"/>
      <c r="V881" s="52"/>
      <c r="W881" s="52"/>
      <c r="X881" s="52"/>
      <c r="Y881" s="52"/>
    </row>
    <row r="882" spans="1:25" ht="13.5">
      <c r="A882" s="52"/>
      <c r="B882" s="52"/>
      <c r="C882" s="52"/>
      <c r="E882" s="52"/>
      <c r="G882" s="590"/>
      <c r="O882" s="396"/>
      <c r="Q882" s="52"/>
      <c r="R882" s="52"/>
      <c r="S882" s="52"/>
      <c r="T882" s="52"/>
      <c r="U882" s="52"/>
      <c r="V882" s="52"/>
      <c r="W882" s="52"/>
      <c r="X882" s="52"/>
      <c r="Y882" s="52"/>
    </row>
    <row r="883" spans="1:25" ht="13.5">
      <c r="A883" s="52"/>
      <c r="B883" s="52"/>
      <c r="C883" s="52"/>
      <c r="E883" s="52"/>
      <c r="G883" s="590"/>
      <c r="O883" s="396"/>
      <c r="Q883" s="52"/>
      <c r="R883" s="52"/>
      <c r="S883" s="52"/>
      <c r="T883" s="52"/>
      <c r="U883" s="52"/>
      <c r="V883" s="52"/>
      <c r="W883" s="52"/>
      <c r="X883" s="52"/>
      <c r="Y883" s="52"/>
    </row>
    <row r="884" spans="1:25" ht="13.5">
      <c r="A884" s="52"/>
      <c r="B884" s="52"/>
      <c r="C884" s="52"/>
      <c r="E884" s="52"/>
      <c r="G884" s="590"/>
      <c r="O884" s="396"/>
      <c r="Q884" s="52"/>
      <c r="R884" s="52"/>
      <c r="S884" s="52"/>
      <c r="T884" s="52"/>
      <c r="U884" s="52"/>
      <c r="V884" s="52"/>
      <c r="W884" s="52"/>
      <c r="X884" s="52"/>
      <c r="Y884" s="52"/>
    </row>
    <row r="885" spans="1:25" ht="13.5">
      <c r="A885" s="52"/>
      <c r="B885" s="52"/>
      <c r="C885" s="52"/>
      <c r="E885" s="52"/>
      <c r="G885" s="590"/>
      <c r="O885" s="396"/>
      <c r="Q885" s="52"/>
      <c r="R885" s="52"/>
      <c r="S885" s="52"/>
      <c r="T885" s="52"/>
      <c r="U885" s="52"/>
      <c r="V885" s="52"/>
      <c r="W885" s="52"/>
      <c r="X885" s="52"/>
      <c r="Y885" s="52"/>
    </row>
    <row r="886" spans="1:25" ht="13.5">
      <c r="A886" s="52"/>
      <c r="B886" s="52"/>
      <c r="C886" s="52"/>
      <c r="E886" s="52"/>
      <c r="G886" s="590"/>
      <c r="O886" s="396"/>
      <c r="Q886" s="52"/>
      <c r="R886" s="52"/>
      <c r="S886" s="52"/>
      <c r="T886" s="52"/>
      <c r="U886" s="52"/>
      <c r="V886" s="52"/>
      <c r="W886" s="52"/>
      <c r="X886" s="52"/>
      <c r="Y886" s="52"/>
    </row>
    <row r="887" spans="1:25" ht="13.5">
      <c r="A887" s="52"/>
      <c r="B887" s="52"/>
      <c r="C887" s="52"/>
      <c r="E887" s="52"/>
      <c r="G887" s="590"/>
      <c r="O887" s="396"/>
      <c r="Q887" s="52"/>
      <c r="R887" s="52"/>
      <c r="S887" s="52"/>
      <c r="T887" s="52"/>
      <c r="U887" s="52"/>
      <c r="V887" s="52"/>
      <c r="W887" s="52"/>
      <c r="X887" s="52"/>
      <c r="Y887" s="52"/>
    </row>
    <row r="888" spans="1:25" ht="13.5">
      <c r="A888" s="52"/>
      <c r="B888" s="52"/>
      <c r="C888" s="52"/>
      <c r="E888" s="52"/>
      <c r="G888" s="590"/>
      <c r="O888" s="396"/>
      <c r="Q888" s="52"/>
      <c r="R888" s="52"/>
      <c r="S888" s="52"/>
      <c r="T888" s="52"/>
      <c r="U888" s="52"/>
      <c r="V888" s="52"/>
      <c r="W888" s="52"/>
      <c r="X888" s="52"/>
      <c r="Y888" s="52"/>
    </row>
    <row r="889" spans="1:25" ht="13.5">
      <c r="A889" s="52"/>
      <c r="B889" s="52"/>
      <c r="C889" s="52"/>
      <c r="E889" s="52"/>
      <c r="G889" s="590"/>
      <c r="O889" s="396"/>
      <c r="Q889" s="52"/>
      <c r="R889" s="52"/>
      <c r="S889" s="52"/>
      <c r="T889" s="52"/>
      <c r="U889" s="52"/>
      <c r="V889" s="52"/>
      <c r="W889" s="52"/>
      <c r="X889" s="52"/>
      <c r="Y889" s="52"/>
    </row>
    <row r="890" spans="1:25" ht="13.5">
      <c r="A890" s="52"/>
      <c r="B890" s="52"/>
      <c r="C890" s="52"/>
      <c r="E890" s="52"/>
      <c r="G890" s="590"/>
      <c r="O890" s="396"/>
      <c r="Q890" s="52"/>
      <c r="R890" s="52"/>
      <c r="S890" s="52"/>
      <c r="T890" s="52"/>
      <c r="U890" s="52"/>
      <c r="V890" s="52"/>
      <c r="W890" s="52"/>
      <c r="X890" s="52"/>
      <c r="Y890" s="52"/>
    </row>
    <row r="891" spans="1:25" ht="13.5">
      <c r="A891" s="52"/>
      <c r="B891" s="52"/>
      <c r="C891" s="52"/>
      <c r="E891" s="52"/>
      <c r="G891" s="590"/>
      <c r="O891" s="396"/>
      <c r="Q891" s="52"/>
      <c r="R891" s="52"/>
      <c r="S891" s="52"/>
      <c r="T891" s="52"/>
      <c r="U891" s="52"/>
      <c r="V891" s="52"/>
      <c r="W891" s="52"/>
      <c r="X891" s="52"/>
      <c r="Y891" s="52"/>
    </row>
    <row r="892" spans="1:25" ht="13.5">
      <c r="A892" s="52"/>
      <c r="B892" s="52"/>
      <c r="C892" s="52"/>
      <c r="E892" s="52"/>
      <c r="G892" s="590"/>
      <c r="O892" s="396"/>
      <c r="Q892" s="52"/>
      <c r="R892" s="52"/>
      <c r="S892" s="52"/>
      <c r="T892" s="52"/>
      <c r="U892" s="52"/>
      <c r="V892" s="52"/>
      <c r="W892" s="52"/>
      <c r="X892" s="52"/>
      <c r="Y892" s="52"/>
    </row>
    <row r="893" spans="1:25" ht="13.5">
      <c r="A893" s="52"/>
      <c r="B893" s="52"/>
      <c r="C893" s="52"/>
      <c r="E893" s="52"/>
      <c r="G893" s="590"/>
      <c r="O893" s="396"/>
      <c r="Q893" s="52"/>
      <c r="R893" s="52"/>
      <c r="S893" s="52"/>
      <c r="T893" s="52"/>
      <c r="U893" s="52"/>
      <c r="V893" s="52"/>
      <c r="W893" s="52"/>
      <c r="X893" s="52"/>
      <c r="Y893" s="52"/>
    </row>
    <row r="894" spans="1:25" ht="13.5">
      <c r="A894" s="52"/>
      <c r="B894" s="52"/>
      <c r="C894" s="52"/>
      <c r="E894" s="52"/>
      <c r="G894" s="590"/>
      <c r="O894" s="396"/>
      <c r="Q894" s="52"/>
      <c r="R894" s="52"/>
      <c r="S894" s="52"/>
      <c r="T894" s="52"/>
      <c r="U894" s="52"/>
      <c r="V894" s="52"/>
      <c r="W894" s="52"/>
      <c r="X894" s="52"/>
      <c r="Y894" s="52"/>
    </row>
    <row r="895" spans="1:25" ht="13.5">
      <c r="A895" s="52"/>
      <c r="B895" s="52"/>
      <c r="C895" s="52"/>
      <c r="E895" s="52"/>
      <c r="G895" s="590"/>
      <c r="O895" s="396"/>
      <c r="Q895" s="52"/>
      <c r="R895" s="52"/>
      <c r="S895" s="52"/>
      <c r="T895" s="52"/>
      <c r="U895" s="52"/>
      <c r="V895" s="52"/>
      <c r="W895" s="52"/>
      <c r="X895" s="52"/>
      <c r="Y895" s="52"/>
    </row>
    <row r="896" spans="1:25" ht="13.5">
      <c r="A896" s="52"/>
      <c r="B896" s="52"/>
      <c r="C896" s="52"/>
      <c r="E896" s="52"/>
      <c r="G896" s="590"/>
      <c r="O896" s="396"/>
      <c r="Q896" s="52"/>
      <c r="R896" s="52"/>
      <c r="S896" s="52"/>
      <c r="T896" s="52"/>
      <c r="U896" s="52"/>
      <c r="V896" s="52"/>
      <c r="W896" s="52"/>
      <c r="X896" s="52"/>
      <c r="Y896" s="52"/>
    </row>
    <row r="897" spans="1:25" ht="13.5">
      <c r="A897" s="52"/>
      <c r="B897" s="52"/>
      <c r="C897" s="52"/>
      <c r="E897" s="52"/>
      <c r="G897" s="590"/>
      <c r="O897" s="396"/>
      <c r="Q897" s="52"/>
      <c r="R897" s="52"/>
      <c r="S897" s="52"/>
      <c r="T897" s="52"/>
      <c r="U897" s="52"/>
      <c r="V897" s="52"/>
      <c r="W897" s="52"/>
      <c r="X897" s="52"/>
      <c r="Y897" s="52"/>
    </row>
    <row r="898" spans="1:25" ht="13.5">
      <c r="A898" s="52"/>
      <c r="B898" s="52"/>
      <c r="C898" s="52"/>
      <c r="E898" s="52"/>
      <c r="G898" s="590"/>
      <c r="O898" s="396"/>
      <c r="Q898" s="52"/>
      <c r="R898" s="52"/>
      <c r="S898" s="52"/>
      <c r="T898" s="52"/>
      <c r="U898" s="52"/>
      <c r="V898" s="52"/>
      <c r="W898" s="52"/>
      <c r="X898" s="52"/>
      <c r="Y898" s="52"/>
    </row>
    <row r="899" spans="1:25" ht="13.5">
      <c r="A899" s="52"/>
      <c r="B899" s="52"/>
      <c r="C899" s="52"/>
      <c r="E899" s="52"/>
      <c r="G899" s="590"/>
      <c r="O899" s="396"/>
      <c r="Q899" s="52"/>
      <c r="R899" s="52"/>
      <c r="S899" s="52"/>
      <c r="T899" s="52"/>
      <c r="U899" s="52"/>
      <c r="V899" s="52"/>
      <c r="W899" s="52"/>
      <c r="X899" s="52"/>
      <c r="Y899" s="52"/>
    </row>
    <row r="900" spans="1:25" ht="13.5">
      <c r="A900" s="52"/>
      <c r="B900" s="52"/>
      <c r="C900" s="52"/>
      <c r="E900" s="52"/>
      <c r="G900" s="590"/>
      <c r="O900" s="396"/>
      <c r="Q900" s="52"/>
      <c r="R900" s="52"/>
      <c r="S900" s="52"/>
      <c r="T900" s="52"/>
      <c r="U900" s="52"/>
      <c r="V900" s="52"/>
      <c r="W900" s="52"/>
      <c r="X900" s="52"/>
      <c r="Y900" s="52"/>
    </row>
    <row r="901" spans="1:25" ht="13.5">
      <c r="A901" s="52"/>
      <c r="B901" s="52"/>
      <c r="C901" s="52"/>
      <c r="E901" s="52"/>
      <c r="G901" s="590"/>
      <c r="O901" s="396"/>
      <c r="Q901" s="52"/>
      <c r="R901" s="52"/>
      <c r="S901" s="52"/>
      <c r="T901" s="52"/>
      <c r="U901" s="52"/>
      <c r="V901" s="52"/>
      <c r="W901" s="52"/>
      <c r="X901" s="52"/>
      <c r="Y901" s="52"/>
    </row>
    <row r="902" spans="1:25" ht="13.5">
      <c r="A902" s="52"/>
      <c r="B902" s="52"/>
      <c r="C902" s="52"/>
      <c r="E902" s="52"/>
      <c r="G902" s="590"/>
      <c r="O902" s="396"/>
      <c r="Q902" s="52"/>
      <c r="R902" s="52"/>
      <c r="S902" s="52"/>
      <c r="T902" s="52"/>
      <c r="U902" s="52"/>
      <c r="V902" s="52"/>
      <c r="W902" s="52"/>
      <c r="X902" s="52"/>
      <c r="Y902" s="52"/>
    </row>
    <row r="903" spans="1:25" ht="13.5">
      <c r="A903" s="52"/>
      <c r="B903" s="52"/>
      <c r="C903" s="52"/>
      <c r="E903" s="52"/>
      <c r="G903" s="590"/>
      <c r="O903" s="396"/>
      <c r="Q903" s="52"/>
      <c r="R903" s="52"/>
      <c r="S903" s="52"/>
      <c r="T903" s="52"/>
      <c r="U903" s="52"/>
      <c r="V903" s="52"/>
      <c r="W903" s="52"/>
      <c r="X903" s="52"/>
      <c r="Y903" s="52"/>
    </row>
    <row r="904" spans="1:25" ht="13.5">
      <c r="A904" s="52"/>
      <c r="B904" s="52"/>
      <c r="C904" s="52"/>
      <c r="E904" s="52"/>
      <c r="G904" s="590"/>
      <c r="O904" s="396"/>
      <c r="Q904" s="52"/>
      <c r="R904" s="52"/>
      <c r="S904" s="52"/>
      <c r="T904" s="52"/>
      <c r="U904" s="52"/>
      <c r="V904" s="52"/>
      <c r="W904" s="52"/>
      <c r="X904" s="52"/>
      <c r="Y904" s="52"/>
    </row>
    <row r="905" spans="1:25" ht="13.5">
      <c r="A905" s="52"/>
      <c r="B905" s="52"/>
      <c r="C905" s="52"/>
      <c r="E905" s="52"/>
      <c r="G905" s="590"/>
      <c r="O905" s="396"/>
      <c r="Q905" s="52"/>
      <c r="R905" s="52"/>
      <c r="S905" s="52"/>
      <c r="T905" s="52"/>
      <c r="U905" s="52"/>
      <c r="V905" s="52"/>
      <c r="W905" s="52"/>
      <c r="X905" s="52"/>
      <c r="Y905" s="52"/>
    </row>
    <row r="906" spans="1:25" ht="13.5">
      <c r="A906" s="52"/>
      <c r="B906" s="52"/>
      <c r="C906" s="52"/>
      <c r="E906" s="52"/>
      <c r="G906" s="590"/>
      <c r="O906" s="396"/>
      <c r="Q906" s="52"/>
      <c r="R906" s="52"/>
      <c r="S906" s="52"/>
      <c r="T906" s="52"/>
      <c r="U906" s="52"/>
      <c r="V906" s="52"/>
      <c r="W906" s="52"/>
      <c r="X906" s="52"/>
      <c r="Y906" s="52"/>
    </row>
    <row r="907" spans="1:25" ht="13.5">
      <c r="A907" s="52"/>
      <c r="B907" s="52"/>
      <c r="C907" s="52"/>
      <c r="E907" s="52"/>
      <c r="G907" s="590"/>
      <c r="O907" s="396"/>
      <c r="Q907" s="52"/>
      <c r="R907" s="52"/>
      <c r="S907" s="52"/>
      <c r="T907" s="52"/>
      <c r="U907" s="52"/>
      <c r="V907" s="52"/>
      <c r="W907" s="52"/>
      <c r="X907" s="52"/>
      <c r="Y907" s="52"/>
    </row>
    <row r="908" spans="1:25" ht="13.5">
      <c r="A908" s="52"/>
      <c r="B908" s="52"/>
      <c r="C908" s="52"/>
      <c r="E908" s="52"/>
      <c r="G908" s="590"/>
      <c r="O908" s="396"/>
      <c r="Q908" s="52"/>
      <c r="R908" s="52"/>
      <c r="S908" s="52"/>
      <c r="T908" s="52"/>
      <c r="U908" s="52"/>
      <c r="V908" s="52"/>
      <c r="W908" s="52"/>
      <c r="X908" s="52"/>
      <c r="Y908" s="52"/>
    </row>
    <row r="909" spans="1:25" ht="13.5">
      <c r="A909" s="52"/>
      <c r="B909" s="52"/>
      <c r="C909" s="52"/>
      <c r="E909" s="52"/>
      <c r="G909" s="590"/>
      <c r="O909" s="396"/>
      <c r="Q909" s="52"/>
      <c r="R909" s="52"/>
      <c r="S909" s="52"/>
      <c r="T909" s="52"/>
      <c r="U909" s="52"/>
      <c r="V909" s="52"/>
      <c r="W909" s="52"/>
      <c r="X909" s="52"/>
      <c r="Y909" s="52"/>
    </row>
    <row r="910" spans="1:25" ht="13.5">
      <c r="A910" s="52"/>
      <c r="B910" s="52"/>
      <c r="C910" s="52"/>
      <c r="E910" s="52"/>
      <c r="G910" s="590"/>
      <c r="O910" s="396"/>
      <c r="Q910" s="52"/>
      <c r="R910" s="52"/>
      <c r="S910" s="52"/>
      <c r="T910" s="52"/>
      <c r="U910" s="52"/>
      <c r="V910" s="52"/>
      <c r="W910" s="52"/>
      <c r="X910" s="52"/>
      <c r="Y910" s="52"/>
    </row>
    <row r="911" spans="1:25" ht="13.5">
      <c r="A911" s="52"/>
      <c r="B911" s="52"/>
      <c r="C911" s="52"/>
      <c r="E911" s="52"/>
      <c r="G911" s="590"/>
      <c r="O911" s="396"/>
      <c r="Q911" s="52"/>
      <c r="R911" s="52"/>
      <c r="S911" s="52"/>
      <c r="T911" s="52"/>
      <c r="U911" s="52"/>
      <c r="V911" s="52"/>
      <c r="W911" s="52"/>
      <c r="X911" s="52"/>
      <c r="Y911" s="52"/>
    </row>
    <row r="912" spans="1:25" ht="13.5">
      <c r="A912" s="52"/>
      <c r="B912" s="52"/>
      <c r="C912" s="52"/>
      <c r="E912" s="52"/>
      <c r="G912" s="590"/>
      <c r="O912" s="396"/>
      <c r="Q912" s="52"/>
      <c r="R912" s="52"/>
      <c r="S912" s="52"/>
      <c r="T912" s="52"/>
      <c r="U912" s="52"/>
      <c r="V912" s="52"/>
      <c r="W912" s="52"/>
      <c r="X912" s="52"/>
      <c r="Y912" s="52"/>
    </row>
    <row r="913" spans="1:25" ht="13.5">
      <c r="A913" s="52"/>
      <c r="B913" s="52"/>
      <c r="C913" s="52"/>
      <c r="E913" s="52"/>
      <c r="G913" s="590"/>
      <c r="O913" s="396"/>
      <c r="Q913" s="52"/>
      <c r="R913" s="52"/>
      <c r="S913" s="52"/>
      <c r="T913" s="52"/>
      <c r="U913" s="52"/>
      <c r="V913" s="52"/>
      <c r="W913" s="52"/>
      <c r="X913" s="52"/>
      <c r="Y913" s="52"/>
    </row>
    <row r="914" spans="1:25" ht="13.5">
      <c r="A914" s="52"/>
      <c r="B914" s="52"/>
      <c r="C914" s="52"/>
      <c r="E914" s="52"/>
      <c r="G914" s="590"/>
      <c r="O914" s="396"/>
      <c r="Q914" s="52"/>
      <c r="R914" s="52"/>
      <c r="S914" s="52"/>
      <c r="T914" s="52"/>
      <c r="U914" s="52"/>
      <c r="V914" s="52"/>
      <c r="W914" s="52"/>
      <c r="X914" s="52"/>
      <c r="Y914" s="52"/>
    </row>
    <row r="915" spans="1:25" ht="13.5">
      <c r="A915" s="52"/>
      <c r="B915" s="52"/>
      <c r="C915" s="52"/>
      <c r="E915" s="52"/>
      <c r="G915" s="590"/>
      <c r="O915" s="396"/>
      <c r="Q915" s="52"/>
      <c r="R915" s="52"/>
      <c r="S915" s="52"/>
      <c r="T915" s="52"/>
      <c r="U915" s="52"/>
      <c r="V915" s="52"/>
      <c r="W915" s="52"/>
      <c r="X915" s="52"/>
      <c r="Y915" s="52"/>
    </row>
    <row r="916" spans="1:25" ht="13.5">
      <c r="A916" s="52"/>
      <c r="B916" s="52"/>
      <c r="C916" s="52"/>
      <c r="E916" s="52"/>
      <c r="G916" s="590"/>
      <c r="O916" s="396"/>
      <c r="Q916" s="52"/>
      <c r="R916" s="52"/>
      <c r="S916" s="52"/>
      <c r="T916" s="52"/>
      <c r="U916" s="52"/>
      <c r="V916" s="52"/>
      <c r="W916" s="52"/>
      <c r="X916" s="52"/>
      <c r="Y916" s="52"/>
    </row>
    <row r="917" spans="1:25" ht="13.5">
      <c r="A917" s="52"/>
      <c r="B917" s="52"/>
      <c r="C917" s="52"/>
      <c r="E917" s="52"/>
      <c r="G917" s="590"/>
      <c r="O917" s="396"/>
      <c r="Q917" s="52"/>
      <c r="R917" s="52"/>
      <c r="S917" s="52"/>
      <c r="T917" s="52"/>
      <c r="U917" s="52"/>
      <c r="V917" s="52"/>
      <c r="W917" s="52"/>
      <c r="X917" s="52"/>
      <c r="Y917" s="52"/>
    </row>
    <row r="918" spans="1:25" ht="13.5">
      <c r="A918" s="52"/>
      <c r="B918" s="52"/>
      <c r="C918" s="52"/>
      <c r="E918" s="52"/>
      <c r="G918" s="590"/>
      <c r="O918" s="396"/>
      <c r="Q918" s="52"/>
      <c r="R918" s="52"/>
      <c r="S918" s="52"/>
      <c r="T918" s="52"/>
      <c r="U918" s="52"/>
      <c r="V918" s="52"/>
      <c r="W918" s="52"/>
      <c r="X918" s="52"/>
      <c r="Y918" s="52"/>
    </row>
    <row r="919" spans="1:25" ht="13.5">
      <c r="A919" s="52"/>
      <c r="B919" s="52"/>
      <c r="C919" s="52"/>
      <c r="E919" s="52"/>
      <c r="G919" s="590"/>
      <c r="O919" s="396"/>
      <c r="Q919" s="52"/>
      <c r="R919" s="52"/>
      <c r="S919" s="52"/>
      <c r="T919" s="52"/>
      <c r="U919" s="52"/>
      <c r="V919" s="52"/>
      <c r="W919" s="52"/>
      <c r="X919" s="52"/>
      <c r="Y919" s="52"/>
    </row>
    <row r="920" spans="1:25" ht="13.5">
      <c r="A920" s="52"/>
      <c r="B920" s="52"/>
      <c r="C920" s="52"/>
      <c r="E920" s="52"/>
      <c r="G920" s="590"/>
      <c r="O920" s="396"/>
      <c r="Q920" s="52"/>
      <c r="R920" s="52"/>
      <c r="S920" s="52"/>
      <c r="T920" s="52"/>
      <c r="U920" s="52"/>
      <c r="V920" s="52"/>
      <c r="W920" s="52"/>
      <c r="X920" s="52"/>
      <c r="Y920" s="52"/>
    </row>
    <row r="921" spans="1:25" ht="13.5">
      <c r="A921" s="52"/>
      <c r="B921" s="52"/>
      <c r="C921" s="52"/>
      <c r="E921" s="52"/>
      <c r="G921" s="590"/>
      <c r="O921" s="396"/>
      <c r="Q921" s="52"/>
      <c r="R921" s="52"/>
      <c r="S921" s="52"/>
      <c r="T921" s="52"/>
      <c r="U921" s="52"/>
      <c r="V921" s="52"/>
      <c r="W921" s="52"/>
      <c r="X921" s="52"/>
      <c r="Y921" s="52"/>
    </row>
    <row r="922" spans="1:25" ht="13.5">
      <c r="A922" s="52"/>
      <c r="B922" s="52"/>
      <c r="C922" s="52"/>
      <c r="E922" s="52"/>
      <c r="G922" s="590"/>
      <c r="O922" s="396"/>
      <c r="Q922" s="52"/>
      <c r="R922" s="52"/>
      <c r="S922" s="52"/>
      <c r="T922" s="52"/>
      <c r="U922" s="52"/>
      <c r="V922" s="52"/>
      <c r="W922" s="52"/>
      <c r="X922" s="52"/>
      <c r="Y922" s="52"/>
    </row>
    <row r="923" spans="1:25" ht="13.5">
      <c r="A923" s="52"/>
      <c r="B923" s="52"/>
      <c r="C923" s="52"/>
      <c r="E923" s="52"/>
      <c r="G923" s="590"/>
      <c r="O923" s="396"/>
      <c r="Q923" s="52"/>
      <c r="R923" s="52"/>
      <c r="S923" s="52"/>
      <c r="T923" s="52"/>
      <c r="U923" s="52"/>
      <c r="V923" s="52"/>
      <c r="W923" s="52"/>
      <c r="X923" s="52"/>
      <c r="Y923" s="52"/>
    </row>
    <row r="924" spans="1:25" ht="13.5">
      <c r="A924" s="52"/>
      <c r="B924" s="52"/>
      <c r="C924" s="52"/>
      <c r="E924" s="52"/>
      <c r="G924" s="590"/>
      <c r="O924" s="396"/>
      <c r="Q924" s="52"/>
      <c r="R924" s="52"/>
      <c r="S924" s="52"/>
      <c r="T924" s="52"/>
      <c r="U924" s="52"/>
      <c r="V924" s="52"/>
      <c r="W924" s="52"/>
      <c r="X924" s="52"/>
      <c r="Y924" s="52"/>
    </row>
    <row r="925" spans="1:25" ht="13.5">
      <c r="A925" s="52"/>
      <c r="B925" s="52"/>
      <c r="C925" s="52"/>
      <c r="E925" s="52"/>
      <c r="G925" s="590"/>
      <c r="O925" s="396"/>
      <c r="Q925" s="52"/>
      <c r="R925" s="52"/>
      <c r="S925" s="52"/>
      <c r="T925" s="52"/>
      <c r="U925" s="52"/>
      <c r="V925" s="52"/>
      <c r="W925" s="52"/>
      <c r="X925" s="52"/>
      <c r="Y925" s="52"/>
    </row>
    <row r="926" spans="1:25" ht="13.5">
      <c r="A926" s="52"/>
      <c r="B926" s="52"/>
      <c r="C926" s="52"/>
      <c r="E926" s="52"/>
      <c r="G926" s="590"/>
      <c r="O926" s="396"/>
      <c r="Q926" s="52"/>
      <c r="R926" s="52"/>
      <c r="S926" s="52"/>
      <c r="T926" s="52"/>
      <c r="U926" s="52"/>
      <c r="V926" s="52"/>
      <c r="W926" s="52"/>
      <c r="X926" s="52"/>
      <c r="Y926" s="52"/>
    </row>
    <row r="927" spans="1:25" ht="13.5">
      <c r="A927" s="52"/>
      <c r="B927" s="52"/>
      <c r="C927" s="52"/>
      <c r="E927" s="52"/>
      <c r="G927" s="590"/>
      <c r="O927" s="396"/>
      <c r="Q927" s="52"/>
      <c r="R927" s="52"/>
      <c r="S927" s="52"/>
      <c r="T927" s="52"/>
      <c r="U927" s="52"/>
      <c r="V927" s="52"/>
      <c r="W927" s="52"/>
      <c r="X927" s="52"/>
      <c r="Y927" s="52"/>
    </row>
    <row r="928" spans="1:25" ht="13.5">
      <c r="A928" s="52"/>
      <c r="B928" s="52"/>
      <c r="C928" s="52"/>
      <c r="E928" s="52"/>
      <c r="G928" s="590"/>
      <c r="O928" s="396"/>
      <c r="Q928" s="52"/>
      <c r="R928" s="52"/>
      <c r="S928" s="52"/>
      <c r="T928" s="52"/>
      <c r="U928" s="52"/>
      <c r="V928" s="52"/>
      <c r="W928" s="52"/>
      <c r="X928" s="52"/>
      <c r="Y928" s="52"/>
    </row>
    <row r="929" spans="1:25" ht="13.5">
      <c r="A929" s="52"/>
      <c r="B929" s="52"/>
      <c r="C929" s="52"/>
      <c r="E929" s="52"/>
      <c r="G929" s="590"/>
      <c r="O929" s="396"/>
      <c r="Q929" s="52"/>
      <c r="R929" s="52"/>
      <c r="S929" s="52"/>
      <c r="T929" s="52"/>
      <c r="U929" s="52"/>
      <c r="V929" s="52"/>
      <c r="W929" s="52"/>
      <c r="X929" s="52"/>
      <c r="Y929" s="52"/>
    </row>
    <row r="930" spans="1:25" ht="13.5">
      <c r="A930" s="52"/>
      <c r="B930" s="52"/>
      <c r="C930" s="52"/>
      <c r="E930" s="52"/>
      <c r="G930" s="590"/>
      <c r="O930" s="396"/>
      <c r="Q930" s="52"/>
      <c r="R930" s="52"/>
      <c r="S930" s="52"/>
      <c r="T930" s="52"/>
      <c r="U930" s="52"/>
      <c r="V930" s="52"/>
      <c r="W930" s="52"/>
      <c r="X930" s="52"/>
      <c r="Y930" s="52"/>
    </row>
    <row r="931" spans="1:25" ht="13.5">
      <c r="A931" s="52"/>
      <c r="B931" s="52"/>
      <c r="C931" s="52"/>
      <c r="E931" s="52"/>
      <c r="G931" s="590"/>
      <c r="O931" s="396"/>
      <c r="Q931" s="52"/>
      <c r="R931" s="52"/>
      <c r="S931" s="52"/>
      <c r="T931" s="52"/>
      <c r="U931" s="52"/>
      <c r="V931" s="52"/>
      <c r="W931" s="52"/>
      <c r="X931" s="52"/>
      <c r="Y931" s="52"/>
    </row>
    <row r="932" spans="1:25" ht="13.5">
      <c r="A932" s="52"/>
      <c r="B932" s="52"/>
      <c r="C932" s="52"/>
      <c r="E932" s="52"/>
      <c r="G932" s="590"/>
      <c r="O932" s="396"/>
      <c r="Q932" s="52"/>
      <c r="R932" s="52"/>
      <c r="S932" s="52"/>
      <c r="T932" s="52"/>
      <c r="U932" s="52"/>
      <c r="V932" s="52"/>
      <c r="W932" s="52"/>
      <c r="X932" s="52"/>
      <c r="Y932" s="52"/>
    </row>
    <row r="933" spans="1:25" ht="13.5">
      <c r="A933" s="52"/>
      <c r="B933" s="52"/>
      <c r="C933" s="52"/>
      <c r="E933" s="52"/>
      <c r="G933" s="590"/>
      <c r="O933" s="396"/>
      <c r="Q933" s="52"/>
      <c r="R933" s="52"/>
      <c r="S933" s="52"/>
      <c r="T933" s="52"/>
      <c r="U933" s="52"/>
      <c r="V933" s="52"/>
      <c r="W933" s="52"/>
      <c r="X933" s="52"/>
      <c r="Y933" s="52"/>
    </row>
    <row r="934" spans="1:25" ht="13.5">
      <c r="A934" s="52"/>
      <c r="B934" s="52"/>
      <c r="C934" s="52"/>
      <c r="E934" s="52"/>
      <c r="G934" s="590"/>
      <c r="O934" s="396"/>
      <c r="Q934" s="52"/>
      <c r="R934" s="52"/>
      <c r="S934" s="52"/>
      <c r="T934" s="52"/>
      <c r="U934" s="52"/>
      <c r="V934" s="52"/>
      <c r="W934" s="52"/>
      <c r="X934" s="52"/>
      <c r="Y934" s="52"/>
    </row>
    <row r="935" spans="1:25" ht="13.5">
      <c r="A935" s="52"/>
      <c r="B935" s="52"/>
      <c r="C935" s="52"/>
      <c r="E935" s="52"/>
      <c r="G935" s="590"/>
      <c r="O935" s="396"/>
      <c r="Q935" s="52"/>
      <c r="R935" s="52"/>
      <c r="S935" s="52"/>
      <c r="T935" s="52"/>
      <c r="U935" s="52"/>
      <c r="V935" s="52"/>
      <c r="W935" s="52"/>
      <c r="X935" s="52"/>
      <c r="Y935" s="52"/>
    </row>
    <row r="936" spans="1:25" ht="13.5">
      <c r="A936" s="52"/>
      <c r="B936" s="52"/>
      <c r="C936" s="52"/>
      <c r="E936" s="52"/>
      <c r="G936" s="590"/>
      <c r="O936" s="396"/>
      <c r="Q936" s="52"/>
      <c r="R936" s="52"/>
      <c r="S936" s="52"/>
      <c r="T936" s="52"/>
      <c r="U936" s="52"/>
      <c r="V936" s="52"/>
      <c r="W936" s="52"/>
      <c r="X936" s="52"/>
      <c r="Y936" s="52"/>
    </row>
    <row r="937" spans="1:25" ht="13.5">
      <c r="A937" s="52"/>
      <c r="B937" s="52"/>
      <c r="C937" s="52"/>
      <c r="E937" s="52"/>
      <c r="G937" s="590"/>
      <c r="O937" s="396"/>
      <c r="Q937" s="52"/>
      <c r="R937" s="52"/>
      <c r="S937" s="52"/>
      <c r="T937" s="52"/>
      <c r="U937" s="52"/>
      <c r="V937" s="52"/>
      <c r="W937" s="52"/>
      <c r="X937" s="52"/>
      <c r="Y937" s="52"/>
    </row>
    <row r="938" spans="1:25" ht="13.5">
      <c r="A938" s="52"/>
      <c r="B938" s="52"/>
      <c r="C938" s="52"/>
      <c r="E938" s="52"/>
      <c r="G938" s="590"/>
      <c r="O938" s="396"/>
      <c r="Q938" s="52"/>
      <c r="R938" s="52"/>
      <c r="S938" s="52"/>
      <c r="T938" s="52"/>
      <c r="U938" s="52"/>
      <c r="V938" s="52"/>
      <c r="W938" s="52"/>
      <c r="X938" s="52"/>
      <c r="Y938" s="52"/>
    </row>
    <row r="939" spans="1:25" ht="13.5">
      <c r="A939" s="52"/>
      <c r="B939" s="52"/>
      <c r="C939" s="52"/>
      <c r="E939" s="52"/>
      <c r="G939" s="590"/>
      <c r="O939" s="396"/>
      <c r="Q939" s="52"/>
      <c r="R939" s="52"/>
      <c r="S939" s="52"/>
      <c r="T939" s="52"/>
      <c r="U939" s="52"/>
      <c r="V939" s="52"/>
      <c r="W939" s="52"/>
      <c r="X939" s="52"/>
      <c r="Y939" s="52"/>
    </row>
    <row r="940" spans="1:25" ht="13.5">
      <c r="A940" s="52"/>
      <c r="B940" s="52"/>
      <c r="C940" s="52"/>
      <c r="E940" s="52"/>
      <c r="G940" s="590"/>
      <c r="O940" s="396"/>
      <c r="Q940" s="52"/>
      <c r="R940" s="52"/>
      <c r="S940" s="52"/>
      <c r="T940" s="52"/>
      <c r="U940" s="52"/>
      <c r="V940" s="52"/>
      <c r="W940" s="52"/>
      <c r="X940" s="52"/>
      <c r="Y940" s="52"/>
    </row>
    <row r="941" spans="1:25" ht="13.5">
      <c r="A941" s="52"/>
      <c r="B941" s="52"/>
      <c r="C941" s="52"/>
      <c r="E941" s="52"/>
      <c r="G941" s="590"/>
      <c r="O941" s="396"/>
      <c r="Q941" s="52"/>
      <c r="R941" s="52"/>
      <c r="S941" s="52"/>
      <c r="T941" s="52"/>
      <c r="U941" s="52"/>
      <c r="V941" s="52"/>
      <c r="W941" s="52"/>
      <c r="X941" s="52"/>
      <c r="Y941" s="52"/>
    </row>
    <row r="942" spans="1:25" ht="13.5">
      <c r="A942" s="52"/>
      <c r="B942" s="52"/>
      <c r="C942" s="52"/>
      <c r="E942" s="52"/>
      <c r="G942" s="590"/>
      <c r="O942" s="396"/>
      <c r="Q942" s="52"/>
      <c r="R942" s="52"/>
      <c r="S942" s="52"/>
      <c r="T942" s="52"/>
      <c r="U942" s="52"/>
      <c r="V942" s="52"/>
      <c r="W942" s="52"/>
      <c r="X942" s="52"/>
      <c r="Y942" s="52"/>
    </row>
    <row r="943" spans="1:25" ht="13.5">
      <c r="A943" s="52"/>
      <c r="B943" s="52"/>
      <c r="C943" s="52"/>
      <c r="E943" s="52"/>
      <c r="G943" s="590"/>
      <c r="O943" s="396"/>
      <c r="Q943" s="52"/>
      <c r="R943" s="52"/>
      <c r="S943" s="52"/>
      <c r="T943" s="52"/>
      <c r="U943" s="52"/>
      <c r="V943" s="52"/>
      <c r="W943" s="52"/>
      <c r="X943" s="52"/>
      <c r="Y943" s="52"/>
    </row>
    <row r="944" spans="1:25" ht="13.5">
      <c r="A944" s="52"/>
      <c r="B944" s="52"/>
      <c r="C944" s="52"/>
      <c r="E944" s="52"/>
      <c r="G944" s="590"/>
      <c r="O944" s="396"/>
      <c r="Q944" s="52"/>
      <c r="R944" s="52"/>
      <c r="S944" s="52"/>
      <c r="T944" s="52"/>
      <c r="U944" s="52"/>
      <c r="V944" s="52"/>
      <c r="W944" s="52"/>
      <c r="X944" s="52"/>
      <c r="Y944" s="52"/>
    </row>
    <row r="945" spans="1:25" ht="13.5">
      <c r="A945" s="52"/>
      <c r="B945" s="52"/>
      <c r="C945" s="52"/>
      <c r="E945" s="52"/>
      <c r="G945" s="590"/>
      <c r="O945" s="396"/>
      <c r="Q945" s="52"/>
      <c r="R945" s="52"/>
      <c r="S945" s="52"/>
      <c r="T945" s="52"/>
      <c r="U945" s="52"/>
      <c r="V945" s="52"/>
      <c r="W945" s="52"/>
      <c r="X945" s="52"/>
      <c r="Y945" s="52"/>
    </row>
    <row r="946" spans="1:25" ht="13.5">
      <c r="A946" s="52"/>
      <c r="B946" s="52"/>
      <c r="C946" s="52"/>
      <c r="E946" s="52"/>
      <c r="G946" s="590"/>
      <c r="O946" s="396"/>
      <c r="Q946" s="52"/>
      <c r="R946" s="52"/>
      <c r="S946" s="52"/>
      <c r="T946" s="52"/>
      <c r="U946" s="52"/>
      <c r="V946" s="52"/>
      <c r="W946" s="52"/>
      <c r="X946" s="52"/>
      <c r="Y946" s="52"/>
    </row>
    <row r="947" spans="1:25" ht="13.5">
      <c r="A947" s="52"/>
      <c r="B947" s="52"/>
      <c r="C947" s="52"/>
      <c r="E947" s="52"/>
      <c r="G947" s="590"/>
      <c r="O947" s="396"/>
      <c r="Q947" s="52"/>
      <c r="R947" s="52"/>
      <c r="S947" s="52"/>
      <c r="T947" s="52"/>
      <c r="U947" s="52"/>
      <c r="V947" s="52"/>
      <c r="W947" s="52"/>
      <c r="X947" s="52"/>
      <c r="Y947" s="52"/>
    </row>
    <row r="948" spans="1:25" ht="13.5">
      <c r="A948" s="52"/>
      <c r="B948" s="52"/>
      <c r="C948" s="52"/>
      <c r="E948" s="52"/>
      <c r="G948" s="590"/>
      <c r="O948" s="396"/>
      <c r="Q948" s="52"/>
      <c r="R948" s="52"/>
      <c r="S948" s="52"/>
      <c r="T948" s="52"/>
      <c r="U948" s="52"/>
      <c r="V948" s="52"/>
      <c r="W948" s="52"/>
      <c r="X948" s="52"/>
      <c r="Y948" s="52"/>
    </row>
    <row r="949" spans="1:25" ht="13.5">
      <c r="A949" s="52"/>
      <c r="B949" s="52"/>
      <c r="C949" s="52"/>
      <c r="E949" s="52"/>
      <c r="G949" s="590"/>
      <c r="O949" s="396"/>
      <c r="Q949" s="52"/>
      <c r="R949" s="52"/>
      <c r="S949" s="52"/>
      <c r="T949" s="52"/>
      <c r="U949" s="52"/>
      <c r="V949" s="52"/>
      <c r="W949" s="52"/>
      <c r="X949" s="52"/>
      <c r="Y949" s="52"/>
    </row>
    <row r="950" spans="1:25" ht="13.5">
      <c r="A950" s="52"/>
      <c r="B950" s="52"/>
      <c r="C950" s="52"/>
      <c r="E950" s="52"/>
      <c r="G950" s="590"/>
      <c r="O950" s="396"/>
      <c r="Q950" s="52"/>
      <c r="R950" s="52"/>
      <c r="S950" s="52"/>
      <c r="T950" s="52"/>
      <c r="U950" s="52"/>
      <c r="V950" s="52"/>
      <c r="W950" s="52"/>
      <c r="X950" s="52"/>
      <c r="Y950" s="52"/>
    </row>
    <row r="951" spans="1:25" ht="13.5">
      <c r="A951" s="52"/>
      <c r="B951" s="52"/>
      <c r="C951" s="52"/>
      <c r="E951" s="52"/>
      <c r="G951" s="590"/>
      <c r="O951" s="396"/>
      <c r="Q951" s="52"/>
      <c r="R951" s="52"/>
      <c r="S951" s="52"/>
      <c r="T951" s="52"/>
      <c r="U951" s="52"/>
      <c r="V951" s="52"/>
      <c r="W951" s="52"/>
      <c r="X951" s="52"/>
      <c r="Y951" s="52"/>
    </row>
    <row r="952" spans="1:25" ht="13.5">
      <c r="A952" s="52"/>
      <c r="B952" s="52"/>
      <c r="C952" s="52"/>
      <c r="E952" s="52"/>
      <c r="G952" s="590"/>
      <c r="O952" s="396"/>
      <c r="Q952" s="52"/>
      <c r="R952" s="52"/>
      <c r="S952" s="52"/>
      <c r="T952" s="52"/>
      <c r="U952" s="52"/>
      <c r="V952" s="52"/>
      <c r="W952" s="52"/>
      <c r="X952" s="52"/>
      <c r="Y952" s="52"/>
    </row>
    <row r="953" spans="1:25" ht="13.5">
      <c r="A953" s="52"/>
      <c r="B953" s="52"/>
      <c r="C953" s="52"/>
      <c r="E953" s="52"/>
      <c r="G953" s="590"/>
      <c r="O953" s="396"/>
      <c r="Q953" s="52"/>
      <c r="R953" s="52"/>
      <c r="S953" s="52"/>
      <c r="T953" s="52"/>
      <c r="U953" s="52"/>
      <c r="V953" s="52"/>
      <c r="W953" s="52"/>
      <c r="X953" s="52"/>
      <c r="Y953" s="52"/>
    </row>
    <row r="954" spans="1:25" ht="13.5">
      <c r="A954" s="52"/>
      <c r="B954" s="52"/>
      <c r="C954" s="52"/>
      <c r="E954" s="52"/>
      <c r="G954" s="590"/>
      <c r="O954" s="396"/>
      <c r="Q954" s="52"/>
      <c r="R954" s="52"/>
      <c r="S954" s="52"/>
      <c r="T954" s="52"/>
      <c r="U954" s="52"/>
      <c r="V954" s="52"/>
      <c r="W954" s="52"/>
      <c r="X954" s="52"/>
      <c r="Y954" s="52"/>
    </row>
    <row r="955" spans="1:25" ht="13.5">
      <c r="A955" s="52"/>
      <c r="B955" s="52"/>
      <c r="C955" s="52"/>
      <c r="E955" s="52"/>
      <c r="G955" s="590"/>
      <c r="O955" s="396"/>
      <c r="Q955" s="52"/>
      <c r="R955" s="52"/>
      <c r="S955" s="52"/>
      <c r="T955" s="52"/>
      <c r="U955" s="52"/>
      <c r="V955" s="52"/>
      <c r="W955" s="52"/>
      <c r="X955" s="52"/>
      <c r="Y955" s="52"/>
    </row>
    <row r="956" spans="1:25" ht="13.5">
      <c r="A956" s="52"/>
      <c r="B956" s="52"/>
      <c r="C956" s="52"/>
      <c r="E956" s="52"/>
      <c r="G956" s="590"/>
      <c r="O956" s="396"/>
      <c r="Q956" s="52"/>
      <c r="R956" s="52"/>
      <c r="S956" s="52"/>
      <c r="T956" s="52"/>
      <c r="U956" s="52"/>
      <c r="V956" s="52"/>
      <c r="W956" s="52"/>
      <c r="X956" s="52"/>
      <c r="Y956" s="52"/>
    </row>
    <row r="957" spans="1:25" ht="13.5">
      <c r="A957" s="52"/>
      <c r="B957" s="52"/>
      <c r="C957" s="52"/>
      <c r="E957" s="52"/>
      <c r="G957" s="590"/>
      <c r="O957" s="396"/>
      <c r="Q957" s="52"/>
      <c r="R957" s="52"/>
      <c r="S957" s="52"/>
      <c r="T957" s="52"/>
      <c r="U957" s="52"/>
      <c r="V957" s="52"/>
      <c r="W957" s="52"/>
      <c r="X957" s="52"/>
      <c r="Y957" s="52"/>
    </row>
    <row r="958" spans="1:25" ht="13.5">
      <c r="A958" s="52"/>
      <c r="B958" s="52"/>
      <c r="C958" s="52"/>
      <c r="E958" s="52"/>
      <c r="G958" s="590"/>
      <c r="O958" s="396"/>
      <c r="Q958" s="52"/>
      <c r="R958" s="52"/>
      <c r="S958" s="52"/>
      <c r="T958" s="52"/>
      <c r="U958" s="52"/>
      <c r="V958" s="52"/>
      <c r="W958" s="52"/>
      <c r="X958" s="52"/>
      <c r="Y958" s="52"/>
    </row>
    <row r="959" spans="1:25" ht="13.5">
      <c r="A959" s="52"/>
      <c r="B959" s="52"/>
      <c r="C959" s="52"/>
      <c r="E959" s="52"/>
      <c r="G959" s="590"/>
      <c r="O959" s="396"/>
      <c r="Q959" s="52"/>
      <c r="R959" s="52"/>
      <c r="S959" s="52"/>
      <c r="T959" s="52"/>
      <c r="U959" s="52"/>
      <c r="V959" s="52"/>
      <c r="W959" s="52"/>
      <c r="X959" s="52"/>
      <c r="Y959" s="52"/>
    </row>
    <row r="960" spans="1:25" ht="13.5">
      <c r="A960" s="52"/>
      <c r="B960" s="52"/>
      <c r="C960" s="52"/>
      <c r="E960" s="52"/>
      <c r="G960" s="590"/>
      <c r="O960" s="396"/>
      <c r="Q960" s="52"/>
      <c r="R960" s="52"/>
      <c r="S960" s="52"/>
      <c r="T960" s="52"/>
      <c r="U960" s="52"/>
      <c r="V960" s="52"/>
      <c r="W960" s="52"/>
      <c r="X960" s="52"/>
      <c r="Y960" s="52"/>
    </row>
    <row r="961" spans="1:25" ht="13.5">
      <c r="A961" s="52"/>
      <c r="B961" s="52"/>
      <c r="C961" s="52"/>
      <c r="E961" s="52"/>
      <c r="G961" s="590"/>
      <c r="O961" s="396"/>
      <c r="Q961" s="52"/>
      <c r="R961" s="52"/>
      <c r="S961" s="52"/>
      <c r="T961" s="52"/>
      <c r="U961" s="52"/>
      <c r="V961" s="52"/>
      <c r="W961" s="52"/>
      <c r="X961" s="52"/>
      <c r="Y961" s="52"/>
    </row>
    <row r="962" spans="1:25" ht="13.5">
      <c r="A962" s="52"/>
      <c r="B962" s="52"/>
      <c r="C962" s="52"/>
      <c r="E962" s="52"/>
      <c r="G962" s="590"/>
      <c r="O962" s="396"/>
      <c r="Q962" s="52"/>
      <c r="R962" s="52"/>
      <c r="S962" s="52"/>
      <c r="T962" s="52"/>
      <c r="U962" s="52"/>
      <c r="V962" s="52"/>
      <c r="W962" s="52"/>
      <c r="X962" s="52"/>
      <c r="Y962" s="52"/>
    </row>
    <row r="963" spans="1:25" ht="13.5">
      <c r="A963" s="52"/>
      <c r="B963" s="52"/>
      <c r="C963" s="52"/>
      <c r="E963" s="52"/>
      <c r="G963" s="590"/>
      <c r="O963" s="396"/>
      <c r="Q963" s="52"/>
      <c r="R963" s="52"/>
      <c r="S963" s="52"/>
      <c r="T963" s="52"/>
      <c r="U963" s="52"/>
      <c r="V963" s="52"/>
      <c r="W963" s="52"/>
      <c r="X963" s="52"/>
      <c r="Y963" s="52"/>
    </row>
    <row r="964" spans="1:25" ht="13.5">
      <c r="A964" s="52"/>
      <c r="B964" s="52"/>
      <c r="C964" s="52"/>
      <c r="E964" s="52"/>
      <c r="G964" s="590"/>
      <c r="O964" s="396"/>
      <c r="Q964" s="52"/>
      <c r="R964" s="52"/>
      <c r="S964" s="52"/>
      <c r="T964" s="52"/>
      <c r="U964" s="52"/>
      <c r="V964" s="52"/>
      <c r="W964" s="52"/>
      <c r="X964" s="52"/>
      <c r="Y964" s="52"/>
    </row>
    <row r="965" spans="1:25" ht="13.5">
      <c r="A965" s="52"/>
      <c r="B965" s="52"/>
      <c r="C965" s="52"/>
      <c r="E965" s="52"/>
      <c r="G965" s="590"/>
      <c r="O965" s="396"/>
      <c r="Q965" s="52"/>
      <c r="R965" s="52"/>
      <c r="S965" s="52"/>
      <c r="T965" s="52"/>
      <c r="U965" s="52"/>
      <c r="V965" s="52"/>
      <c r="W965" s="52"/>
      <c r="X965" s="52"/>
      <c r="Y965" s="52"/>
    </row>
    <row r="966" spans="1:25" ht="13.5">
      <c r="A966" s="52"/>
      <c r="B966" s="52"/>
      <c r="C966" s="52"/>
      <c r="E966" s="52"/>
      <c r="G966" s="590"/>
      <c r="O966" s="396"/>
      <c r="Q966" s="52"/>
      <c r="R966" s="52"/>
      <c r="S966" s="52"/>
      <c r="T966" s="52"/>
      <c r="U966" s="52"/>
      <c r="V966" s="52"/>
      <c r="W966" s="52"/>
      <c r="X966" s="52"/>
      <c r="Y966" s="52"/>
    </row>
    <row r="967" spans="1:25" ht="13.5">
      <c r="A967" s="52"/>
      <c r="B967" s="52"/>
      <c r="C967" s="52"/>
      <c r="E967" s="52"/>
      <c r="G967" s="590"/>
      <c r="O967" s="396"/>
      <c r="Q967" s="52"/>
      <c r="R967" s="52"/>
      <c r="S967" s="52"/>
      <c r="T967" s="52"/>
      <c r="U967" s="52"/>
      <c r="V967" s="52"/>
      <c r="W967" s="52"/>
      <c r="X967" s="52"/>
      <c r="Y967" s="52"/>
    </row>
    <row r="968" spans="1:25" ht="13.5">
      <c r="A968" s="52"/>
      <c r="B968" s="52"/>
      <c r="C968" s="52"/>
      <c r="E968" s="52"/>
      <c r="G968" s="590"/>
      <c r="O968" s="396"/>
      <c r="Q968" s="52"/>
      <c r="R968" s="52"/>
      <c r="S968" s="52"/>
      <c r="T968" s="52"/>
      <c r="U968" s="52"/>
      <c r="V968" s="52"/>
      <c r="W968" s="52"/>
      <c r="X968" s="52"/>
      <c r="Y968" s="52"/>
    </row>
    <row r="969" spans="1:25" ht="13.5">
      <c r="A969" s="52"/>
      <c r="B969" s="52"/>
      <c r="C969" s="52"/>
      <c r="E969" s="52"/>
      <c r="G969" s="590"/>
      <c r="O969" s="396"/>
      <c r="Q969" s="52"/>
      <c r="R969" s="52"/>
      <c r="S969" s="52"/>
      <c r="T969" s="52"/>
      <c r="U969" s="52"/>
      <c r="V969" s="52"/>
      <c r="W969" s="52"/>
      <c r="X969" s="52"/>
      <c r="Y969" s="52"/>
    </row>
    <row r="970" spans="1:25" ht="13.5">
      <c r="A970" s="52"/>
      <c r="B970" s="52"/>
      <c r="C970" s="52"/>
      <c r="E970" s="52"/>
      <c r="G970" s="590"/>
      <c r="O970" s="396"/>
      <c r="Q970" s="52"/>
      <c r="R970" s="52"/>
      <c r="S970" s="52"/>
      <c r="T970" s="52"/>
      <c r="U970" s="52"/>
      <c r="V970" s="52"/>
      <c r="W970" s="52"/>
      <c r="X970" s="52"/>
      <c r="Y970" s="52"/>
    </row>
    <row r="971" spans="1:25" ht="13.5">
      <c r="A971" s="52"/>
      <c r="B971" s="52"/>
      <c r="C971" s="52"/>
      <c r="E971" s="52"/>
      <c r="G971" s="590"/>
      <c r="O971" s="396"/>
      <c r="Q971" s="52"/>
      <c r="R971" s="52"/>
      <c r="S971" s="52"/>
      <c r="T971" s="52"/>
      <c r="U971" s="52"/>
      <c r="V971" s="52"/>
      <c r="W971" s="52"/>
      <c r="X971" s="52"/>
      <c r="Y971" s="52"/>
    </row>
    <row r="972" spans="1:25" ht="13.5">
      <c r="A972" s="52"/>
      <c r="B972" s="52"/>
      <c r="C972" s="52"/>
      <c r="E972" s="52"/>
      <c r="G972" s="590"/>
      <c r="O972" s="396"/>
      <c r="Q972" s="52"/>
      <c r="R972" s="52"/>
      <c r="S972" s="52"/>
      <c r="T972" s="52"/>
      <c r="U972" s="52"/>
      <c r="V972" s="52"/>
      <c r="W972" s="52"/>
      <c r="X972" s="52"/>
      <c r="Y972" s="52"/>
    </row>
    <row r="973" spans="1:25" ht="13.5">
      <c r="A973" s="52"/>
      <c r="B973" s="52"/>
      <c r="C973" s="52"/>
      <c r="E973" s="52"/>
      <c r="G973" s="590"/>
      <c r="O973" s="396"/>
      <c r="Q973" s="52"/>
      <c r="R973" s="52"/>
      <c r="S973" s="52"/>
      <c r="T973" s="52"/>
      <c r="U973" s="52"/>
      <c r="V973" s="52"/>
      <c r="W973" s="52"/>
      <c r="X973" s="52"/>
      <c r="Y973" s="52"/>
    </row>
    <row r="974" spans="1:25" ht="13.5">
      <c r="A974" s="52"/>
      <c r="B974" s="52"/>
      <c r="C974" s="52"/>
      <c r="E974" s="52"/>
      <c r="G974" s="590"/>
      <c r="O974" s="396"/>
      <c r="Q974" s="52"/>
      <c r="R974" s="52"/>
      <c r="S974" s="52"/>
      <c r="T974" s="52"/>
      <c r="U974" s="52"/>
      <c r="V974" s="52"/>
      <c r="W974" s="52"/>
      <c r="X974" s="52"/>
      <c r="Y974" s="52"/>
    </row>
    <row r="975" spans="1:25" ht="13.5">
      <c r="A975" s="52"/>
      <c r="B975" s="52"/>
      <c r="C975" s="52"/>
      <c r="E975" s="52"/>
      <c r="G975" s="590"/>
      <c r="O975" s="396"/>
      <c r="Q975" s="52"/>
      <c r="R975" s="52"/>
      <c r="S975" s="52"/>
      <c r="T975" s="52"/>
      <c r="U975" s="52"/>
      <c r="V975" s="52"/>
      <c r="W975" s="52"/>
      <c r="X975" s="52"/>
      <c r="Y975" s="52"/>
    </row>
    <row r="976" spans="1:25" ht="13.5">
      <c r="A976" s="52"/>
      <c r="B976" s="52"/>
      <c r="C976" s="52"/>
      <c r="E976" s="52"/>
      <c r="G976" s="590"/>
      <c r="O976" s="396"/>
      <c r="Q976" s="52"/>
      <c r="R976" s="52"/>
      <c r="S976" s="52"/>
      <c r="T976" s="52"/>
      <c r="U976" s="52"/>
      <c r="V976" s="52"/>
      <c r="W976" s="52"/>
      <c r="X976" s="52"/>
      <c r="Y976" s="52"/>
    </row>
    <row r="977" spans="1:25" ht="13.5">
      <c r="A977" s="52"/>
      <c r="B977" s="52"/>
      <c r="C977" s="52"/>
      <c r="E977" s="52"/>
      <c r="G977" s="590"/>
      <c r="O977" s="396"/>
      <c r="Q977" s="52"/>
      <c r="R977" s="52"/>
      <c r="S977" s="52"/>
      <c r="T977" s="52"/>
      <c r="U977" s="52"/>
      <c r="V977" s="52"/>
      <c r="W977" s="52"/>
      <c r="X977" s="52"/>
      <c r="Y977" s="52"/>
    </row>
    <row r="978" spans="1:25" ht="13.5">
      <c r="A978" s="52"/>
      <c r="B978" s="52"/>
      <c r="C978" s="52"/>
      <c r="E978" s="52"/>
      <c r="G978" s="590"/>
      <c r="O978" s="396"/>
      <c r="Q978" s="52"/>
      <c r="R978" s="52"/>
      <c r="S978" s="52"/>
      <c r="T978" s="52"/>
      <c r="U978" s="52"/>
      <c r="V978" s="52"/>
      <c r="W978" s="52"/>
      <c r="X978" s="52"/>
      <c r="Y978" s="52"/>
    </row>
    <row r="979" spans="1:25" ht="13.5">
      <c r="A979" s="52"/>
      <c r="B979" s="52"/>
      <c r="C979" s="52"/>
      <c r="E979" s="52"/>
      <c r="G979" s="590"/>
      <c r="O979" s="396"/>
      <c r="Q979" s="52"/>
      <c r="R979" s="52"/>
      <c r="S979" s="52"/>
      <c r="T979" s="52"/>
      <c r="U979" s="52"/>
      <c r="V979" s="52"/>
      <c r="W979" s="52"/>
      <c r="X979" s="52"/>
      <c r="Y979" s="52"/>
    </row>
    <row r="980" spans="1:25" ht="13.5">
      <c r="A980" s="52"/>
      <c r="B980" s="52"/>
      <c r="C980" s="52"/>
      <c r="E980" s="52"/>
      <c r="G980" s="590"/>
      <c r="O980" s="396"/>
      <c r="Q980" s="52"/>
      <c r="R980" s="52"/>
      <c r="S980" s="52"/>
      <c r="T980" s="52"/>
      <c r="U980" s="52"/>
      <c r="V980" s="52"/>
      <c r="W980" s="52"/>
      <c r="X980" s="52"/>
      <c r="Y980" s="52"/>
    </row>
    <row r="981" spans="1:25" ht="13.5">
      <c r="A981" s="52"/>
      <c r="B981" s="52"/>
      <c r="C981" s="52"/>
      <c r="E981" s="52"/>
      <c r="G981" s="590"/>
      <c r="O981" s="396"/>
      <c r="Q981" s="52"/>
      <c r="R981" s="52"/>
      <c r="S981" s="52"/>
      <c r="T981" s="52"/>
      <c r="U981" s="52"/>
      <c r="V981" s="52"/>
      <c r="W981" s="52"/>
      <c r="X981" s="52"/>
      <c r="Y981" s="52"/>
    </row>
    <row r="982" spans="1:25" ht="13.5">
      <c r="A982" s="52"/>
      <c r="B982" s="52"/>
      <c r="C982" s="52"/>
      <c r="E982" s="52"/>
      <c r="G982" s="590"/>
      <c r="O982" s="396"/>
      <c r="Q982" s="52"/>
      <c r="R982" s="52"/>
      <c r="S982" s="52"/>
      <c r="T982" s="52"/>
      <c r="U982" s="52"/>
      <c r="V982" s="52"/>
      <c r="W982" s="52"/>
      <c r="X982" s="52"/>
      <c r="Y982" s="52"/>
    </row>
    <row r="983" spans="1:25" ht="13.5">
      <c r="A983" s="52"/>
      <c r="B983" s="52"/>
      <c r="C983" s="52"/>
      <c r="E983" s="52"/>
      <c r="G983" s="590"/>
      <c r="O983" s="396"/>
      <c r="Q983" s="52"/>
      <c r="R983" s="52"/>
      <c r="S983" s="52"/>
      <c r="T983" s="52"/>
      <c r="U983" s="52"/>
      <c r="V983" s="52"/>
      <c r="W983" s="52"/>
      <c r="X983" s="52"/>
      <c r="Y983" s="52"/>
    </row>
    <row r="984" spans="1:25" ht="13.5">
      <c r="A984" s="52"/>
      <c r="B984" s="52"/>
      <c r="C984" s="52"/>
      <c r="E984" s="52"/>
      <c r="G984" s="590"/>
      <c r="O984" s="396"/>
      <c r="Q984" s="52"/>
      <c r="R984" s="52"/>
      <c r="S984" s="52"/>
      <c r="T984" s="52"/>
      <c r="U984" s="52"/>
      <c r="V984" s="52"/>
      <c r="W984" s="52"/>
      <c r="X984" s="52"/>
      <c r="Y984" s="52"/>
    </row>
    <row r="985" spans="1:25" ht="13.5">
      <c r="A985" s="52"/>
      <c r="B985" s="52"/>
      <c r="C985" s="52"/>
      <c r="E985" s="52"/>
      <c r="G985" s="590"/>
      <c r="O985" s="396"/>
      <c r="Q985" s="52"/>
      <c r="R985" s="52"/>
      <c r="S985" s="52"/>
      <c r="T985" s="52"/>
      <c r="U985" s="52"/>
      <c r="V985" s="52"/>
      <c r="W985" s="52"/>
      <c r="X985" s="52"/>
      <c r="Y985" s="52"/>
    </row>
    <row r="986" spans="1:25" ht="13.5">
      <c r="A986" s="52"/>
      <c r="B986" s="52"/>
      <c r="C986" s="52"/>
      <c r="E986" s="52"/>
      <c r="G986" s="590"/>
      <c r="O986" s="396"/>
      <c r="Q986" s="52"/>
      <c r="R986" s="52"/>
      <c r="S986" s="52"/>
      <c r="T986" s="52"/>
      <c r="U986" s="52"/>
      <c r="V986" s="52"/>
      <c r="W986" s="52"/>
      <c r="X986" s="52"/>
      <c r="Y986" s="52"/>
    </row>
    <row r="987" spans="1:25" ht="13.5">
      <c r="A987" s="52"/>
      <c r="B987" s="52"/>
      <c r="C987" s="52"/>
      <c r="E987" s="52"/>
      <c r="G987" s="590"/>
      <c r="O987" s="396"/>
      <c r="Q987" s="52"/>
      <c r="R987" s="52"/>
      <c r="S987" s="52"/>
      <c r="T987" s="52"/>
      <c r="U987" s="52"/>
      <c r="V987" s="52"/>
      <c r="W987" s="52"/>
      <c r="X987" s="52"/>
      <c r="Y987" s="52"/>
    </row>
    <row r="988" spans="1:25" ht="13.5">
      <c r="A988" s="52"/>
      <c r="B988" s="52"/>
      <c r="C988" s="52"/>
      <c r="E988" s="52"/>
      <c r="G988" s="590"/>
      <c r="O988" s="396"/>
      <c r="Q988" s="52"/>
      <c r="R988" s="52"/>
      <c r="S988" s="52"/>
      <c r="T988" s="52"/>
      <c r="U988" s="52"/>
      <c r="V988" s="52"/>
      <c r="W988" s="52"/>
      <c r="X988" s="52"/>
      <c r="Y988" s="52"/>
    </row>
    <row r="989" spans="1:25" ht="13.5">
      <c r="A989" s="52"/>
      <c r="B989" s="52"/>
      <c r="C989" s="52"/>
      <c r="E989" s="52"/>
      <c r="G989" s="590"/>
      <c r="O989" s="396"/>
      <c r="Q989" s="52"/>
      <c r="R989" s="52"/>
      <c r="S989" s="52"/>
      <c r="T989" s="52"/>
      <c r="U989" s="52"/>
      <c r="V989" s="52"/>
      <c r="W989" s="52"/>
      <c r="X989" s="52"/>
      <c r="Y989" s="52"/>
    </row>
    <row r="990" spans="1:25" ht="13.5">
      <c r="A990" s="52"/>
      <c r="B990" s="52"/>
      <c r="C990" s="52"/>
      <c r="E990" s="52"/>
      <c r="G990" s="590"/>
      <c r="O990" s="396"/>
      <c r="Q990" s="52"/>
      <c r="R990" s="52"/>
      <c r="S990" s="52"/>
      <c r="T990" s="52"/>
      <c r="U990" s="52"/>
      <c r="V990" s="52"/>
      <c r="W990" s="52"/>
      <c r="X990" s="52"/>
      <c r="Y990" s="52"/>
    </row>
    <row r="991" spans="1:25" ht="13.5">
      <c r="A991" s="52"/>
      <c r="B991" s="52"/>
      <c r="C991" s="52"/>
      <c r="E991" s="52"/>
      <c r="G991" s="590"/>
      <c r="O991" s="396"/>
      <c r="Q991" s="52"/>
      <c r="R991" s="52"/>
      <c r="S991" s="52"/>
      <c r="T991" s="52"/>
      <c r="U991" s="52"/>
      <c r="V991" s="52"/>
      <c r="W991" s="52"/>
      <c r="X991" s="52"/>
      <c r="Y991" s="52"/>
    </row>
    <row r="992" spans="1:25" ht="13.5">
      <c r="A992" s="52"/>
      <c r="B992" s="52"/>
      <c r="C992" s="52"/>
      <c r="E992" s="52"/>
      <c r="G992" s="590"/>
      <c r="O992" s="396"/>
      <c r="Q992" s="52"/>
      <c r="R992" s="52"/>
      <c r="S992" s="52"/>
      <c r="T992" s="52"/>
      <c r="U992" s="52"/>
      <c r="V992" s="52"/>
      <c r="W992" s="52"/>
      <c r="X992" s="52"/>
      <c r="Y992" s="52"/>
    </row>
    <row r="993" spans="1:25" ht="13.5">
      <c r="A993" s="52"/>
      <c r="B993" s="52"/>
      <c r="C993" s="52"/>
      <c r="E993" s="52"/>
      <c r="G993" s="590"/>
      <c r="O993" s="396"/>
      <c r="Q993" s="52"/>
      <c r="R993" s="52"/>
      <c r="S993" s="52"/>
      <c r="T993" s="52"/>
      <c r="U993" s="52"/>
      <c r="V993" s="52"/>
      <c r="W993" s="52"/>
      <c r="X993" s="52"/>
      <c r="Y993" s="52"/>
    </row>
    <row r="994" spans="1:25" ht="13.5">
      <c r="A994" s="52"/>
      <c r="B994" s="52"/>
      <c r="C994" s="52"/>
      <c r="E994" s="52"/>
      <c r="G994" s="590"/>
      <c r="O994" s="396"/>
      <c r="Q994" s="52"/>
      <c r="R994" s="52"/>
      <c r="S994" s="52"/>
      <c r="T994" s="52"/>
      <c r="U994" s="52"/>
      <c r="V994" s="52"/>
      <c r="W994" s="52"/>
      <c r="X994" s="52"/>
      <c r="Y994" s="52"/>
    </row>
  </sheetData>
  <autoFilter ref="B9:P9"/>
  <mergeCells count="285">
    <mergeCell ref="B2:O2"/>
    <mergeCell ref="B3:O3"/>
    <mergeCell ref="B4:O4"/>
    <mergeCell ref="B5:O5"/>
    <mergeCell ref="B6:O6"/>
    <mergeCell ref="G7:O7"/>
    <mergeCell ref="D17:E17"/>
    <mergeCell ref="D18:E18"/>
    <mergeCell ref="D20:E20"/>
    <mergeCell ref="D21:E21"/>
    <mergeCell ref="D22:E22"/>
    <mergeCell ref="D23:E23"/>
    <mergeCell ref="H8:L8"/>
    <mergeCell ref="B11:D11"/>
    <mergeCell ref="D14:E14"/>
    <mergeCell ref="D16:E16"/>
    <mergeCell ref="D30:E30"/>
    <mergeCell ref="D31:E31"/>
    <mergeCell ref="D32:E32"/>
    <mergeCell ref="D34:E34"/>
    <mergeCell ref="D35:E35"/>
    <mergeCell ref="D36:E36"/>
    <mergeCell ref="D24:E24"/>
    <mergeCell ref="D25:E25"/>
    <mergeCell ref="D26:E26"/>
    <mergeCell ref="D27:E27"/>
    <mergeCell ref="D28:E28"/>
    <mergeCell ref="D29:E29"/>
    <mergeCell ref="D43:E43"/>
    <mergeCell ref="D45:E45"/>
    <mergeCell ref="D46:E46"/>
    <mergeCell ref="D47:E47"/>
    <mergeCell ref="D48:E48"/>
    <mergeCell ref="D50:E50"/>
    <mergeCell ref="D37:E37"/>
    <mergeCell ref="D38:E38"/>
    <mergeCell ref="D39:E39"/>
    <mergeCell ref="D40:E40"/>
    <mergeCell ref="D41:E41"/>
    <mergeCell ref="D42:E42"/>
    <mergeCell ref="D57:E57"/>
    <mergeCell ref="D58:E58"/>
    <mergeCell ref="D59:E59"/>
    <mergeCell ref="D60:E60"/>
    <mergeCell ref="D61:E61"/>
    <mergeCell ref="B62:B63"/>
    <mergeCell ref="D62:D63"/>
    <mergeCell ref="D51:E51"/>
    <mergeCell ref="D52:E52"/>
    <mergeCell ref="D53:E53"/>
    <mergeCell ref="D54:E54"/>
    <mergeCell ref="B55:B56"/>
    <mergeCell ref="D55:D56"/>
    <mergeCell ref="D70:E70"/>
    <mergeCell ref="D71:E71"/>
    <mergeCell ref="D72:E72"/>
    <mergeCell ref="D73:E73"/>
    <mergeCell ref="D75:E75"/>
    <mergeCell ref="D76:E76"/>
    <mergeCell ref="D64:E64"/>
    <mergeCell ref="D65:E65"/>
    <mergeCell ref="D66:E66"/>
    <mergeCell ref="D67:E67"/>
    <mergeCell ref="D68:E68"/>
    <mergeCell ref="D69:E69"/>
    <mergeCell ref="D83:E83"/>
    <mergeCell ref="D84:E84"/>
    <mergeCell ref="D86:E86"/>
    <mergeCell ref="D88:E88"/>
    <mergeCell ref="D89:E89"/>
    <mergeCell ref="D77:E77"/>
    <mergeCell ref="D78:E78"/>
    <mergeCell ref="D79:E79"/>
    <mergeCell ref="D80:E80"/>
    <mergeCell ref="D81:E81"/>
    <mergeCell ref="D82:E82"/>
    <mergeCell ref="D97:E97"/>
    <mergeCell ref="D98:E98"/>
    <mergeCell ref="D99:E99"/>
    <mergeCell ref="D100:E100"/>
    <mergeCell ref="D101:E101"/>
    <mergeCell ref="D102:E102"/>
    <mergeCell ref="D91:E91"/>
    <mergeCell ref="D92:E92"/>
    <mergeCell ref="B93:B94"/>
    <mergeCell ref="D93:D94"/>
    <mergeCell ref="D95:E95"/>
    <mergeCell ref="D96:E96"/>
    <mergeCell ref="D109:E109"/>
    <mergeCell ref="D110:E110"/>
    <mergeCell ref="D112:E112"/>
    <mergeCell ref="D113:E113"/>
    <mergeCell ref="D114:E114"/>
    <mergeCell ref="D103:E103"/>
    <mergeCell ref="D104:E104"/>
    <mergeCell ref="D105:E105"/>
    <mergeCell ref="D106:E106"/>
    <mergeCell ref="D107:E107"/>
    <mergeCell ref="D108:E108"/>
    <mergeCell ref="D121:E121"/>
    <mergeCell ref="B122:B124"/>
    <mergeCell ref="D122:D124"/>
    <mergeCell ref="D125:E125"/>
    <mergeCell ref="D126:E126"/>
    <mergeCell ref="D127:E127"/>
    <mergeCell ref="D115:E115"/>
    <mergeCell ref="D116:E116"/>
    <mergeCell ref="D117:E117"/>
    <mergeCell ref="D118:E118"/>
    <mergeCell ref="D120:E120"/>
    <mergeCell ref="D134:E134"/>
    <mergeCell ref="D135:E135"/>
    <mergeCell ref="D136:E136"/>
    <mergeCell ref="D137:E137"/>
    <mergeCell ref="D139:E139"/>
    <mergeCell ref="D140:E140"/>
    <mergeCell ref="D128:E128"/>
    <mergeCell ref="D129:E129"/>
    <mergeCell ref="D130:E130"/>
    <mergeCell ref="D131:E131"/>
    <mergeCell ref="D132:E132"/>
    <mergeCell ref="D133:E133"/>
    <mergeCell ref="D150:E150"/>
    <mergeCell ref="D151:E151"/>
    <mergeCell ref="D152:E152"/>
    <mergeCell ref="D153:E153"/>
    <mergeCell ref="D154:E154"/>
    <mergeCell ref="D156:E156"/>
    <mergeCell ref="D142:E142"/>
    <mergeCell ref="D143:E143"/>
    <mergeCell ref="D144:E144"/>
    <mergeCell ref="D146:E146"/>
    <mergeCell ref="D148:E148"/>
    <mergeCell ref="D149:E149"/>
    <mergeCell ref="D163:E163"/>
    <mergeCell ref="D164:E164"/>
    <mergeCell ref="D165:E165"/>
    <mergeCell ref="D167:E167"/>
    <mergeCell ref="D168:E168"/>
    <mergeCell ref="D169:E169"/>
    <mergeCell ref="D157:E157"/>
    <mergeCell ref="D158:E158"/>
    <mergeCell ref="D159:E159"/>
    <mergeCell ref="D160:E160"/>
    <mergeCell ref="D161:E161"/>
    <mergeCell ref="D162:E162"/>
    <mergeCell ref="D177:E177"/>
    <mergeCell ref="D178:E178"/>
    <mergeCell ref="D179:E179"/>
    <mergeCell ref="D180:E180"/>
    <mergeCell ref="D181:E181"/>
    <mergeCell ref="D183:E183"/>
    <mergeCell ref="D170:E170"/>
    <mergeCell ref="D171:E171"/>
    <mergeCell ref="D172:E172"/>
    <mergeCell ref="D174:E174"/>
    <mergeCell ref="D175:E175"/>
    <mergeCell ref="D176:E176"/>
    <mergeCell ref="D190:E190"/>
    <mergeCell ref="D191:E191"/>
    <mergeCell ref="D192:E192"/>
    <mergeCell ref="D193:E193"/>
    <mergeCell ref="D194:E194"/>
    <mergeCell ref="D195:E195"/>
    <mergeCell ref="D184:E184"/>
    <mergeCell ref="D185:E185"/>
    <mergeCell ref="D186:E186"/>
    <mergeCell ref="D187:E187"/>
    <mergeCell ref="D188:E188"/>
    <mergeCell ref="D189:E189"/>
    <mergeCell ref="D202:E202"/>
    <mergeCell ref="D204:E204"/>
    <mergeCell ref="D205:E205"/>
    <mergeCell ref="D206:E206"/>
    <mergeCell ref="D207:E207"/>
    <mergeCell ref="D208:E208"/>
    <mergeCell ref="D196:E196"/>
    <mergeCell ref="D197:E197"/>
    <mergeCell ref="D198:E198"/>
    <mergeCell ref="D199:E199"/>
    <mergeCell ref="D200:E200"/>
    <mergeCell ref="D201:E201"/>
    <mergeCell ref="D215:E215"/>
    <mergeCell ref="D216:E216"/>
    <mergeCell ref="D217:E217"/>
    <mergeCell ref="B218:B219"/>
    <mergeCell ref="D218:D219"/>
    <mergeCell ref="D220:E220"/>
    <mergeCell ref="D209:E209"/>
    <mergeCell ref="D210:E210"/>
    <mergeCell ref="D211:E211"/>
    <mergeCell ref="D212:E212"/>
    <mergeCell ref="D213:E213"/>
    <mergeCell ref="D214:E214"/>
    <mergeCell ref="D227:E227"/>
    <mergeCell ref="D228:D229"/>
    <mergeCell ref="D230:E230"/>
    <mergeCell ref="D231:E231"/>
    <mergeCell ref="D232:E232"/>
    <mergeCell ref="D233:E233"/>
    <mergeCell ref="D221:E221"/>
    <mergeCell ref="D222:E222"/>
    <mergeCell ref="D223:E223"/>
    <mergeCell ref="D224:E224"/>
    <mergeCell ref="D225:E225"/>
    <mergeCell ref="D226:E226"/>
    <mergeCell ref="D240:E240"/>
    <mergeCell ref="D241:E241"/>
    <mergeCell ref="D242:E242"/>
    <mergeCell ref="D243:E243"/>
    <mergeCell ref="D244:E244"/>
    <mergeCell ref="D245:E245"/>
    <mergeCell ref="D234:E234"/>
    <mergeCell ref="D235:E235"/>
    <mergeCell ref="D236:E236"/>
    <mergeCell ref="D237:E237"/>
    <mergeCell ref="D238:E238"/>
    <mergeCell ref="D239:E239"/>
    <mergeCell ref="D253:E253"/>
    <mergeCell ref="D254:E254"/>
    <mergeCell ref="D255:E255"/>
    <mergeCell ref="D256:E256"/>
    <mergeCell ref="D258:E258"/>
    <mergeCell ref="D259:E259"/>
    <mergeCell ref="D246:E246"/>
    <mergeCell ref="D247:E247"/>
    <mergeCell ref="D249:E249"/>
    <mergeCell ref="D250:E250"/>
    <mergeCell ref="D252:E252"/>
    <mergeCell ref="D267:E267"/>
    <mergeCell ref="D268:E268"/>
    <mergeCell ref="B269:B271"/>
    <mergeCell ref="D269:D271"/>
    <mergeCell ref="D272:E272"/>
    <mergeCell ref="D273:E273"/>
    <mergeCell ref="D260:E260"/>
    <mergeCell ref="D262:E262"/>
    <mergeCell ref="D263:E263"/>
    <mergeCell ref="D264:E264"/>
    <mergeCell ref="D265:E265"/>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96:E296"/>
    <mergeCell ref="D297:E297"/>
    <mergeCell ref="D298:E298"/>
    <mergeCell ref="D286:E286"/>
    <mergeCell ref="D288:E288"/>
    <mergeCell ref="D289:E289"/>
    <mergeCell ref="D290:E290"/>
    <mergeCell ref="D291:E291"/>
    <mergeCell ref="D292:E292"/>
    <mergeCell ref="D311:E311"/>
    <mergeCell ref="D312:E312"/>
    <mergeCell ref="B228:B229"/>
    <mergeCell ref="D12:F12"/>
    <mergeCell ref="D13:F13"/>
    <mergeCell ref="D119:F119"/>
    <mergeCell ref="D90:F90"/>
    <mergeCell ref="D248:F248"/>
    <mergeCell ref="D266:F266"/>
    <mergeCell ref="D305:E305"/>
    <mergeCell ref="D306:E306"/>
    <mergeCell ref="D307:E307"/>
    <mergeCell ref="D308:E308"/>
    <mergeCell ref="D309:E309"/>
    <mergeCell ref="D310:E310"/>
    <mergeCell ref="D299:E299"/>
    <mergeCell ref="D300:E300"/>
    <mergeCell ref="D301:E301"/>
    <mergeCell ref="D302:E302"/>
    <mergeCell ref="B303:B304"/>
    <mergeCell ref="D303:D304"/>
    <mergeCell ref="D293:E293"/>
    <mergeCell ref="D294:E294"/>
    <mergeCell ref="D295:E295"/>
  </mergeCells>
  <pageMargins left="0.7" right="0.7" top="0.75" bottom="0.75" header="0.3" footer="0.3"/>
  <pageSetup orientation="portrait" horizontalDpi="4294967294"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000"/>
  <sheetViews>
    <sheetView showGridLines="0" tabSelected="1" view="pageBreakPreview" zoomScale="80" zoomScaleNormal="60" zoomScaleSheetLayoutView="80" zoomScalePageLayoutView="60" workbookViewId="0">
      <pane xSplit="1" ySplit="8" topLeftCell="B45" activePane="bottomRight" state="frozen"/>
      <selection pane="topRight" activeCell="B1" sqref="B1"/>
      <selection pane="bottomLeft" activeCell="A9" sqref="A9"/>
      <selection pane="bottomRight" activeCell="D51" sqref="D51:E51"/>
    </sheetView>
  </sheetViews>
  <sheetFormatPr baseColWidth="10" defaultColWidth="15.140625" defaultRowHeight="15" customHeight="1"/>
  <cols>
    <col min="1" max="1" width="6.140625" style="57" customWidth="1"/>
    <col min="2" max="2" width="29.42578125" style="57" customWidth="1"/>
    <col min="3" max="3" width="12" style="57" customWidth="1"/>
    <col min="4" max="4" width="30.140625" style="364" customWidth="1"/>
    <col min="5" max="5" width="30.140625" style="57" customWidth="1"/>
    <col min="6" max="6" width="36.28515625" style="385" customWidth="1"/>
    <col min="7" max="7" width="18.42578125" style="591" customWidth="1"/>
    <col min="8" max="8" width="11.42578125" style="412" customWidth="1"/>
    <col min="9" max="9" width="12.28515625" style="412" customWidth="1"/>
    <col min="10" max="10" width="10.85546875" style="412" customWidth="1"/>
    <col min="11" max="11" width="11.85546875" style="412" customWidth="1"/>
    <col min="12" max="12" width="12.5703125" style="412" customWidth="1"/>
    <col min="13" max="13" width="15.5703125" style="411" customWidth="1"/>
    <col min="14" max="14" width="14.140625" style="411" customWidth="1"/>
    <col min="15" max="15" width="29.85546875" style="397" customWidth="1"/>
    <col min="16" max="16" width="40" style="213" hidden="1" customWidth="1"/>
    <col min="17" max="16384" width="15.140625" style="57"/>
  </cols>
  <sheetData>
    <row r="1" spans="1:16" s="658" customFormat="1" ht="26.25" customHeight="1">
      <c r="A1" s="656"/>
      <c r="B1" s="988" t="s">
        <v>929</v>
      </c>
      <c r="C1" s="989"/>
      <c r="D1" s="989"/>
      <c r="E1" s="989"/>
      <c r="F1" s="989"/>
      <c r="G1" s="989"/>
      <c r="H1" s="989"/>
      <c r="I1" s="989"/>
      <c r="J1" s="989"/>
      <c r="K1" s="989"/>
      <c r="L1" s="989"/>
      <c r="M1" s="989"/>
      <c r="N1" s="989"/>
      <c r="O1" s="989"/>
      <c r="P1" s="657"/>
    </row>
    <row r="2" spans="1:16" s="658" customFormat="1" ht="26.25" customHeight="1">
      <c r="A2" s="656"/>
      <c r="B2" s="990" t="s">
        <v>1</v>
      </c>
      <c r="C2" s="991"/>
      <c r="D2" s="991"/>
      <c r="E2" s="991"/>
      <c r="F2" s="991"/>
      <c r="G2" s="991"/>
      <c r="H2" s="991"/>
      <c r="I2" s="991"/>
      <c r="J2" s="991"/>
      <c r="K2" s="991"/>
      <c r="L2" s="991"/>
      <c r="M2" s="991"/>
      <c r="N2" s="991"/>
      <c r="O2" s="991"/>
      <c r="P2" s="657"/>
    </row>
    <row r="3" spans="1:16" s="658" customFormat="1" ht="27" customHeight="1">
      <c r="A3" s="656"/>
      <c r="B3" s="988" t="s">
        <v>1049</v>
      </c>
      <c r="C3" s="989"/>
      <c r="D3" s="989"/>
      <c r="E3" s="989"/>
      <c r="F3" s="989"/>
      <c r="G3" s="989"/>
      <c r="H3" s="989"/>
      <c r="I3" s="989"/>
      <c r="J3" s="989"/>
      <c r="K3" s="989"/>
      <c r="L3" s="989"/>
      <c r="M3" s="989"/>
      <c r="N3" s="989"/>
      <c r="O3" s="989"/>
      <c r="P3" s="657"/>
    </row>
    <row r="4" spans="1:16" s="658" customFormat="1" ht="15.75" customHeight="1" thickBot="1">
      <c r="A4" s="656"/>
      <c r="B4" s="659"/>
      <c r="C4" s="660"/>
      <c r="D4" s="660"/>
      <c r="E4" s="660"/>
      <c r="F4" s="660"/>
      <c r="G4" s="660"/>
      <c r="H4" s="660"/>
      <c r="I4" s="660"/>
      <c r="J4" s="660"/>
      <c r="K4" s="660"/>
      <c r="L4" s="660"/>
      <c r="M4" s="660"/>
      <c r="N4" s="660"/>
      <c r="O4" s="660"/>
      <c r="P4" s="657"/>
    </row>
    <row r="5" spans="1:16" s="385" customFormat="1" ht="16.5" customHeight="1" thickTop="1" thickBot="1">
      <c r="B5" s="661" t="str">
        <f>HYPERLINK("file:///C:\USUARIO\Documents\CARPETAS%20JMRV\INPEC\PLAN%20INDICATIVO%20INPEC\PLAN%20INDICATIVO%20INPEC.xlsx#'INSTRUCTIVO MATRIZ P.I'!A1","1")</f>
        <v>1</v>
      </c>
      <c r="C5" s="661">
        <v>2</v>
      </c>
      <c r="D5" s="661">
        <v>3</v>
      </c>
      <c r="E5" s="661">
        <v>4</v>
      </c>
      <c r="F5" s="661">
        <v>5</v>
      </c>
      <c r="G5" s="663" t="str">
        <f>HYPERLINK("file:///C:\USUARIO\Documents\CARPETAS%20JMRV\INPEC\PLAN%20INDICATIVO%20INPEC\PLAN%20INDICATIVO%20CONSOLIDADO%2015%20DIC.xlsx#'INSTRUCTIVO MATRIZ P.I'!A1","6")</f>
        <v>6</v>
      </c>
      <c r="H5" s="664" t="str">
        <f>HYPERLINK("file:///C:\USUARIO\Documents\CARPETAS%20JMRV\INPEC\PLAN%20INDICATIVO%20INPEC\PLAN%20INDICATIVO%20CONSOLIDADO%2015%20DIC.xlsx#'INSTRUCTIVO MATRIZ P.I'!A1","7")</f>
        <v>7</v>
      </c>
      <c r="I5" s="664" t="str">
        <f>HYPERLINK("file:///C:\USUARIO\Documents\CARPETAS%20JMRV\INPEC\PLAN%20INDICATIVO%20INPEC\PLAN%20INDICATIVO%20CONSOLIDADO%2015%20DIC.xlsx#'INSTRUCTIVO MATRIZ P.I'!A1","8")</f>
        <v>8</v>
      </c>
      <c r="J5" s="664" t="str">
        <f>HYPERLINK("file:///C:\USUARIO\Documents\CARPETAS%20JMRV\INPEC\PLAN%20INDICATIVO%20INPEC\PLAN%20INDICATIVO%20CONSOLIDADO%2015%20DIC.xlsx#'INSTRUCTIVO MATRIZ P.I'!A1","9")</f>
        <v>9</v>
      </c>
      <c r="K5" s="664" t="str">
        <f>HYPERLINK("file:///C:\USUARIO\Documents\CARPETAS%20JMRV\INPEC\PLAN%20INDICATIVO%20INPEC\PLAN%20INDICATIVO%20CONSOLIDADO%2015%20DIC.xlsx#'INSTRUCTIVO MATRIZ P.I'!A1","10")</f>
        <v>10</v>
      </c>
      <c r="L5" s="663" t="str">
        <f>HYPERLINK("file:///C:\USUARIO\Documents\CARPETAS%20JMRV\INPEC\PLAN%20INDICATIVO%20INPEC\PLAN%20INDICATIVO%20CONSOLIDADO%2015%20DIC.xlsx#'INSTRUCTIVO MATRIZ P.I'!A1","11")</f>
        <v>11</v>
      </c>
      <c r="M5" s="663" t="str">
        <f>HYPERLINK("file:///C:\USUARIO\Documents\CARPETAS%20JMRV\INPEC\PLAN%20INDICATIVO%20INPEC\PLAN%20INDICATIVO%20CONSOLIDADO%2015%20DIC.xlsx#'INSTRUCTIVO MATRIZ P.I'!A1","12")</f>
        <v>12</v>
      </c>
      <c r="N5" s="663" t="str">
        <f>HYPERLINK("file:///C:\USUARIO\Documents\CARPETAS%20JMRV\INPEC\PLAN%20INDICATIVO%20INPEC\PLAN%20INDICATIVO%20CONSOLIDADO%2015%20DIC.xlsx#'INSTRUCTIVO MATRIZ P.I'!A1","15")</f>
        <v>15</v>
      </c>
      <c r="O5" s="663" t="str">
        <f>HYPERLINK("file:///C:\USUARIO\Documents\CARPETAS%20JMRV\INPEC\PLAN%20INDICATIVO%20INPEC\PLAN%20INDICATIVO%20CONSOLIDADO%2015%20DIC.xlsx#'INSTRUCTIVO MATRIZ P.I'!A1","16")</f>
        <v>16</v>
      </c>
      <c r="P5" s="414"/>
    </row>
    <row r="6" spans="1:16" s="662" customFormat="1" ht="33.75" customHeight="1" thickTop="1" thickBot="1">
      <c r="B6" s="968" t="s">
        <v>5</v>
      </c>
      <c r="C6" s="968" t="s">
        <v>1010</v>
      </c>
      <c r="D6" s="968" t="s">
        <v>7</v>
      </c>
      <c r="E6" s="968" t="s">
        <v>8</v>
      </c>
      <c r="F6" s="969" t="s">
        <v>9</v>
      </c>
      <c r="G6" s="968" t="s">
        <v>10</v>
      </c>
      <c r="H6" s="992"/>
      <c r="I6" s="992"/>
      <c r="J6" s="992"/>
      <c r="K6" s="992"/>
      <c r="L6" s="992"/>
      <c r="M6" s="992"/>
      <c r="N6" s="992"/>
      <c r="O6" s="992"/>
      <c r="P6" s="657"/>
    </row>
    <row r="7" spans="1:16" s="385" customFormat="1" ht="28.5" customHeight="1" thickTop="1" thickBot="1">
      <c r="B7" s="968"/>
      <c r="C7" s="968"/>
      <c r="D7" s="968"/>
      <c r="E7" s="968"/>
      <c r="F7" s="969"/>
      <c r="G7" s="970" t="s">
        <v>11</v>
      </c>
      <c r="H7" s="968" t="s">
        <v>12</v>
      </c>
      <c r="I7" s="992"/>
      <c r="J7" s="992"/>
      <c r="K7" s="992"/>
      <c r="L7" s="992"/>
      <c r="M7" s="971" t="s">
        <v>13</v>
      </c>
      <c r="N7" s="971" t="s">
        <v>14</v>
      </c>
      <c r="O7" s="973" t="s">
        <v>928</v>
      </c>
      <c r="P7" s="193"/>
    </row>
    <row r="8" spans="1:16" s="385" customFormat="1" ht="16.5" customHeight="1" thickTop="1" thickBot="1">
      <c r="B8" s="968"/>
      <c r="C8" s="968"/>
      <c r="D8" s="968"/>
      <c r="E8" s="968"/>
      <c r="F8" s="969"/>
      <c r="G8" s="970"/>
      <c r="H8" s="711">
        <v>2015</v>
      </c>
      <c r="I8" s="711">
        <v>2016</v>
      </c>
      <c r="J8" s="711">
        <v>2017</v>
      </c>
      <c r="K8" s="711">
        <v>2018</v>
      </c>
      <c r="L8" s="711" t="s">
        <v>16</v>
      </c>
      <c r="M8" s="972"/>
      <c r="N8" s="972"/>
      <c r="O8" s="974"/>
      <c r="P8" s="204" t="s">
        <v>897</v>
      </c>
    </row>
    <row r="9" spans="1:16" ht="35.25" customHeight="1" thickTop="1" thickBot="1">
      <c r="A9" s="244"/>
      <c r="B9" s="665" t="s">
        <v>18</v>
      </c>
      <c r="C9" s="666" t="s">
        <v>19</v>
      </c>
      <c r="D9" s="993" t="s">
        <v>20</v>
      </c>
      <c r="E9" s="993"/>
      <c r="F9" s="993"/>
      <c r="G9" s="965"/>
      <c r="H9" s="966"/>
      <c r="I9" s="966"/>
      <c r="J9" s="966"/>
      <c r="K9" s="966"/>
      <c r="L9" s="966"/>
      <c r="M9" s="966"/>
      <c r="N9" s="966"/>
      <c r="O9" s="967"/>
      <c r="P9" s="413"/>
    </row>
    <row r="10" spans="1:16" ht="35.25" customHeight="1" thickTop="1" thickBot="1">
      <c r="A10" s="52"/>
      <c r="B10" s="667" t="s">
        <v>21</v>
      </c>
      <c r="C10" s="667" t="s">
        <v>22</v>
      </c>
      <c r="D10" s="975" t="s">
        <v>23</v>
      </c>
      <c r="E10" s="975"/>
      <c r="F10" s="975"/>
      <c r="G10" s="954"/>
      <c r="H10" s="955"/>
      <c r="I10" s="955"/>
      <c r="J10" s="955"/>
      <c r="K10" s="955"/>
      <c r="L10" s="955"/>
      <c r="M10" s="955"/>
      <c r="N10" s="955"/>
      <c r="O10" s="956"/>
      <c r="P10" s="414"/>
    </row>
    <row r="11" spans="1:16" ht="40.5" customHeight="1" thickTop="1" thickBot="1">
      <c r="A11" s="52"/>
      <c r="B11" s="668" t="s">
        <v>24</v>
      </c>
      <c r="C11" s="669" t="s">
        <v>25</v>
      </c>
      <c r="D11" s="977" t="s">
        <v>26</v>
      </c>
      <c r="E11" s="978"/>
      <c r="F11" s="668"/>
      <c r="G11" s="948"/>
      <c r="H11" s="949"/>
      <c r="I11" s="949"/>
      <c r="J11" s="949"/>
      <c r="K11" s="949"/>
      <c r="L11" s="949"/>
      <c r="M11" s="949"/>
      <c r="N11" s="949"/>
      <c r="O11" s="950"/>
      <c r="P11" s="414"/>
    </row>
    <row r="12" spans="1:16" ht="66.75" customHeight="1" thickTop="1" thickBot="1">
      <c r="A12" s="52"/>
      <c r="B12" s="640" t="s">
        <v>27</v>
      </c>
      <c r="C12" s="452" t="s">
        <v>28</v>
      </c>
      <c r="D12" s="453" t="s">
        <v>29</v>
      </c>
      <c r="E12" s="454" t="s">
        <v>30</v>
      </c>
      <c r="F12" s="452" t="s">
        <v>31</v>
      </c>
      <c r="G12" s="455">
        <v>4</v>
      </c>
      <c r="H12" s="553">
        <v>4</v>
      </c>
      <c r="I12" s="553">
        <v>4</v>
      </c>
      <c r="J12" s="553">
        <v>4</v>
      </c>
      <c r="K12" s="553">
        <v>4</v>
      </c>
      <c r="L12" s="455">
        <f>SUM(H12:K12)</f>
        <v>16</v>
      </c>
      <c r="M12" s="456" t="s">
        <v>32</v>
      </c>
      <c r="N12" s="456"/>
      <c r="O12" s="457">
        <f>+N12/L12</f>
        <v>0</v>
      </c>
      <c r="P12" s="414"/>
    </row>
    <row r="13" spans="1:16" ht="75" customHeight="1" thickTop="1" thickBot="1">
      <c r="A13" s="215"/>
      <c r="B13" s="458" t="s">
        <v>33</v>
      </c>
      <c r="C13" s="612" t="s">
        <v>34</v>
      </c>
      <c r="D13" s="906" t="s">
        <v>35</v>
      </c>
      <c r="E13" s="907"/>
      <c r="F13" s="601" t="s">
        <v>31</v>
      </c>
      <c r="G13" s="460">
        <v>0</v>
      </c>
      <c r="H13" s="474">
        <v>1</v>
      </c>
      <c r="I13" s="474">
        <v>0</v>
      </c>
      <c r="J13" s="474">
        <v>0</v>
      </c>
      <c r="K13" s="474">
        <v>0</v>
      </c>
      <c r="L13" s="460">
        <f>SUM(H13:K13)</f>
        <v>1</v>
      </c>
      <c r="M13" s="461" t="s">
        <v>32</v>
      </c>
      <c r="N13" s="474"/>
      <c r="O13" s="462">
        <f>+N13/L13</f>
        <v>0</v>
      </c>
      <c r="P13" s="415"/>
    </row>
    <row r="14" spans="1:16" ht="50.25" customHeight="1" thickTop="1" thickBot="1">
      <c r="A14" s="106"/>
      <c r="B14" s="463" t="s">
        <v>36</v>
      </c>
      <c r="C14" s="612" t="s">
        <v>37</v>
      </c>
      <c r="D14" s="942" t="s">
        <v>38</v>
      </c>
      <c r="E14" s="912"/>
      <c r="F14" s="601" t="s">
        <v>31</v>
      </c>
      <c r="G14" s="464">
        <v>0</v>
      </c>
      <c r="H14" s="503">
        <v>0</v>
      </c>
      <c r="I14" s="503">
        <v>1</v>
      </c>
      <c r="J14" s="503">
        <v>0</v>
      </c>
      <c r="K14" s="503">
        <v>1</v>
      </c>
      <c r="L14" s="464">
        <f>SUBTOTAL(9,I14:K14)</f>
        <v>2</v>
      </c>
      <c r="M14" s="461" t="s">
        <v>32</v>
      </c>
      <c r="N14" s="474"/>
      <c r="O14" s="462">
        <f>+N14/L14</f>
        <v>0</v>
      </c>
      <c r="P14" s="416"/>
    </row>
    <row r="15" spans="1:16" ht="39" customHeight="1" thickTop="1" thickBot="1">
      <c r="A15" s="106"/>
      <c r="B15" s="463" t="s">
        <v>50</v>
      </c>
      <c r="C15" s="612" t="s">
        <v>39</v>
      </c>
      <c r="D15" s="942" t="s">
        <v>40</v>
      </c>
      <c r="E15" s="912"/>
      <c r="F15" s="601" t="s">
        <v>31</v>
      </c>
      <c r="G15" s="464">
        <v>0</v>
      </c>
      <c r="H15" s="503">
        <v>0</v>
      </c>
      <c r="I15" s="503">
        <v>6</v>
      </c>
      <c r="J15" s="503">
        <v>0</v>
      </c>
      <c r="K15" s="503">
        <v>6</v>
      </c>
      <c r="L15" s="464">
        <f>SUM(H15:K15)</f>
        <v>12</v>
      </c>
      <c r="M15" s="461" t="s">
        <v>32</v>
      </c>
      <c r="N15" s="474"/>
      <c r="O15" s="462"/>
      <c r="P15" s="416"/>
    </row>
    <row r="16" spans="1:16" ht="45.75" customHeight="1" thickTop="1" thickBot="1">
      <c r="A16" s="52"/>
      <c r="B16" s="640" t="s">
        <v>41</v>
      </c>
      <c r="C16" s="452" t="s">
        <v>42</v>
      </c>
      <c r="D16" s="453" t="s">
        <v>43</v>
      </c>
      <c r="E16" s="477" t="s">
        <v>911</v>
      </c>
      <c r="F16" s="602" t="s">
        <v>44</v>
      </c>
      <c r="G16" s="525">
        <v>0.85</v>
      </c>
      <c r="H16" s="554">
        <v>0.9</v>
      </c>
      <c r="I16" s="555">
        <v>0.98</v>
      </c>
      <c r="J16" s="555">
        <v>0.98</v>
      </c>
      <c r="K16" s="555">
        <v>0.98</v>
      </c>
      <c r="L16" s="526">
        <v>0.98</v>
      </c>
      <c r="M16" s="456" t="s">
        <v>45</v>
      </c>
      <c r="N16" s="539"/>
      <c r="O16" s="527">
        <f t="shared" ref="O16:O28" si="0">+N16/L16</f>
        <v>0</v>
      </c>
      <c r="P16" s="414"/>
    </row>
    <row r="17" spans="1:16" ht="56.25" customHeight="1" thickTop="1" thickBot="1">
      <c r="A17" s="106"/>
      <c r="B17" s="466" t="s">
        <v>33</v>
      </c>
      <c r="C17" s="613" t="s">
        <v>46</v>
      </c>
      <c r="D17" s="928" t="s">
        <v>47</v>
      </c>
      <c r="E17" s="912"/>
      <c r="F17" s="601" t="s">
        <v>31</v>
      </c>
      <c r="G17" s="467">
        <v>0.15</v>
      </c>
      <c r="H17" s="502">
        <v>0.6</v>
      </c>
      <c r="I17" s="502">
        <v>0.11</v>
      </c>
      <c r="J17" s="502">
        <v>0.11</v>
      </c>
      <c r="K17" s="502">
        <v>0.11</v>
      </c>
      <c r="L17" s="467">
        <f>+K17</f>
        <v>0.11</v>
      </c>
      <c r="M17" s="461" t="s">
        <v>45</v>
      </c>
      <c r="N17" s="474"/>
      <c r="O17" s="462">
        <f t="shared" si="0"/>
        <v>0</v>
      </c>
      <c r="P17" s="414"/>
    </row>
    <row r="18" spans="1:16" ht="45.75" customHeight="1" thickTop="1" thickBot="1">
      <c r="A18" s="106"/>
      <c r="B18" s="466" t="s">
        <v>36</v>
      </c>
      <c r="C18" s="613" t="s">
        <v>48</v>
      </c>
      <c r="D18" s="928" t="s">
        <v>49</v>
      </c>
      <c r="E18" s="912"/>
      <c r="F18" s="601" t="s">
        <v>31</v>
      </c>
      <c r="G18" s="464">
        <v>36</v>
      </c>
      <c r="H18" s="503">
        <v>36</v>
      </c>
      <c r="I18" s="474">
        <v>10</v>
      </c>
      <c r="J18" s="503">
        <v>36</v>
      </c>
      <c r="K18" s="503">
        <v>36</v>
      </c>
      <c r="L18" s="464">
        <f>SUM(H18:K18)</f>
        <v>118</v>
      </c>
      <c r="M18" s="461" t="s">
        <v>32</v>
      </c>
      <c r="N18" s="474"/>
      <c r="O18" s="462">
        <f t="shared" si="0"/>
        <v>0</v>
      </c>
      <c r="P18" s="417" t="s">
        <v>899</v>
      </c>
    </row>
    <row r="19" spans="1:16" ht="48.75" customHeight="1" thickTop="1" thickBot="1">
      <c r="A19" s="106"/>
      <c r="B19" s="466" t="s">
        <v>50</v>
      </c>
      <c r="C19" s="613" t="s">
        <v>51</v>
      </c>
      <c r="D19" s="919" t="s">
        <v>52</v>
      </c>
      <c r="E19" s="915"/>
      <c r="F19" s="601" t="s">
        <v>31</v>
      </c>
      <c r="G19" s="467">
        <v>0.85</v>
      </c>
      <c r="H19" s="502">
        <v>0.9</v>
      </c>
      <c r="I19" s="556">
        <v>0.96</v>
      </c>
      <c r="J19" s="502">
        <v>0</v>
      </c>
      <c r="K19" s="502">
        <v>0</v>
      </c>
      <c r="L19" s="467">
        <f>+K19</f>
        <v>0</v>
      </c>
      <c r="M19" s="461" t="s">
        <v>45</v>
      </c>
      <c r="N19" s="474"/>
      <c r="O19" s="462" t="e">
        <f t="shared" si="0"/>
        <v>#DIV/0!</v>
      </c>
      <c r="P19" s="414"/>
    </row>
    <row r="20" spans="1:16" s="231" customFormat="1" ht="41.25" customHeight="1" thickTop="1" thickBot="1">
      <c r="A20" s="215"/>
      <c r="B20" s="466" t="s">
        <v>53</v>
      </c>
      <c r="C20" s="613" t="s">
        <v>54</v>
      </c>
      <c r="D20" s="919" t="s">
        <v>932</v>
      </c>
      <c r="E20" s="915"/>
      <c r="F20" s="601" t="s">
        <v>31</v>
      </c>
      <c r="G20" s="460">
        <v>12</v>
      </c>
      <c r="H20" s="474">
        <v>12</v>
      </c>
      <c r="I20" s="474">
        <v>12</v>
      </c>
      <c r="J20" s="630">
        <v>11</v>
      </c>
      <c r="K20" s="474">
        <v>10</v>
      </c>
      <c r="L20" s="460">
        <f>SUM(H20:K20)</f>
        <v>45</v>
      </c>
      <c r="M20" s="461" t="s">
        <v>32</v>
      </c>
      <c r="N20" s="474"/>
      <c r="O20" s="462">
        <f t="shared" si="0"/>
        <v>0</v>
      </c>
      <c r="P20" s="415"/>
    </row>
    <row r="21" spans="1:16" ht="45.75" customHeight="1" thickTop="1" thickBot="1">
      <c r="A21" s="106"/>
      <c r="B21" s="466" t="s">
        <v>56</v>
      </c>
      <c r="C21" s="613" t="s">
        <v>57</v>
      </c>
      <c r="D21" s="909" t="s">
        <v>58</v>
      </c>
      <c r="E21" s="910"/>
      <c r="F21" s="601" t="s">
        <v>31</v>
      </c>
      <c r="G21" s="464">
        <v>0</v>
      </c>
      <c r="H21" s="503">
        <v>0</v>
      </c>
      <c r="I21" s="503">
        <v>1</v>
      </c>
      <c r="J21" s="630">
        <v>0</v>
      </c>
      <c r="K21" s="503">
        <v>0</v>
      </c>
      <c r="L21" s="464">
        <v>1</v>
      </c>
      <c r="M21" s="461" t="s">
        <v>32</v>
      </c>
      <c r="N21" s="474"/>
      <c r="O21" s="462">
        <f t="shared" si="0"/>
        <v>0</v>
      </c>
      <c r="P21" s="414"/>
    </row>
    <row r="22" spans="1:16" ht="45.75" customHeight="1" thickTop="1" thickBot="1">
      <c r="A22" s="106"/>
      <c r="B22" s="466" t="s">
        <v>59</v>
      </c>
      <c r="C22" s="613" t="s">
        <v>60</v>
      </c>
      <c r="D22" s="909" t="s">
        <v>61</v>
      </c>
      <c r="E22" s="910"/>
      <c r="F22" s="601" t="s">
        <v>31</v>
      </c>
      <c r="G22" s="464">
        <v>0</v>
      </c>
      <c r="H22" s="503">
        <v>0</v>
      </c>
      <c r="I22" s="503">
        <v>1</v>
      </c>
      <c r="J22" s="630">
        <v>0</v>
      </c>
      <c r="K22" s="503">
        <v>0</v>
      </c>
      <c r="L22" s="464">
        <v>1</v>
      </c>
      <c r="M22" s="461" t="s">
        <v>32</v>
      </c>
      <c r="N22" s="474"/>
      <c r="O22" s="462">
        <f t="shared" si="0"/>
        <v>0</v>
      </c>
      <c r="P22" s="414"/>
    </row>
    <row r="23" spans="1:16" ht="45.75" customHeight="1" thickTop="1" thickBot="1">
      <c r="A23" s="106"/>
      <c r="B23" s="466" t="s">
        <v>62</v>
      </c>
      <c r="C23" s="613" t="s">
        <v>63</v>
      </c>
      <c r="D23" s="909" t="s">
        <v>64</v>
      </c>
      <c r="E23" s="910"/>
      <c r="F23" s="601" t="s">
        <v>31</v>
      </c>
      <c r="G23" s="468">
        <v>1</v>
      </c>
      <c r="H23" s="557">
        <v>1</v>
      </c>
      <c r="I23" s="557">
        <v>1</v>
      </c>
      <c r="J23" s="719">
        <v>1</v>
      </c>
      <c r="K23" s="557">
        <v>0</v>
      </c>
      <c r="L23" s="468">
        <v>1</v>
      </c>
      <c r="M23" s="461" t="s">
        <v>32</v>
      </c>
      <c r="N23" s="474"/>
      <c r="O23" s="462">
        <f t="shared" si="0"/>
        <v>0</v>
      </c>
      <c r="P23" s="414"/>
    </row>
    <row r="24" spans="1:16" ht="43.5" customHeight="1" thickTop="1" thickBot="1">
      <c r="A24" s="215"/>
      <c r="B24" s="466" t="s">
        <v>65</v>
      </c>
      <c r="C24" s="613" t="s">
        <v>67</v>
      </c>
      <c r="D24" s="919" t="s">
        <v>68</v>
      </c>
      <c r="E24" s="915"/>
      <c r="F24" s="601" t="s">
        <v>31</v>
      </c>
      <c r="G24" s="469">
        <v>11</v>
      </c>
      <c r="H24" s="558">
        <v>6</v>
      </c>
      <c r="I24" s="558">
        <v>12</v>
      </c>
      <c r="J24" s="630">
        <v>6</v>
      </c>
      <c r="K24" s="558">
        <v>6</v>
      </c>
      <c r="L24" s="469">
        <f>SUM(H24:K24)</f>
        <v>30</v>
      </c>
      <c r="M24" s="461" t="s">
        <v>32</v>
      </c>
      <c r="N24" s="474"/>
      <c r="O24" s="462">
        <f t="shared" si="0"/>
        <v>0</v>
      </c>
      <c r="P24" s="418"/>
    </row>
    <row r="25" spans="1:16" ht="94.5" customHeight="1" thickTop="1" thickBot="1">
      <c r="A25" s="215"/>
      <c r="B25" s="466" t="s">
        <v>99</v>
      </c>
      <c r="C25" s="614" t="s">
        <v>70</v>
      </c>
      <c r="D25" s="926" t="s">
        <v>71</v>
      </c>
      <c r="E25" s="910"/>
      <c r="F25" s="601" t="s">
        <v>31</v>
      </c>
      <c r="G25" s="469">
        <v>0</v>
      </c>
      <c r="H25" s="559">
        <v>1</v>
      </c>
      <c r="I25" s="559">
        <v>0</v>
      </c>
      <c r="J25" s="559">
        <v>0</v>
      </c>
      <c r="K25" s="558">
        <v>0</v>
      </c>
      <c r="L25" s="471">
        <v>1</v>
      </c>
      <c r="M25" s="461" t="s">
        <v>45</v>
      </c>
      <c r="N25" s="474"/>
      <c r="O25" s="462">
        <f t="shared" si="0"/>
        <v>0</v>
      </c>
      <c r="P25" s="418"/>
    </row>
    <row r="26" spans="1:16" ht="60" customHeight="1" thickTop="1" thickBot="1">
      <c r="A26" s="215"/>
      <c r="B26" s="466" t="s">
        <v>66</v>
      </c>
      <c r="C26" s="614" t="s">
        <v>73</v>
      </c>
      <c r="D26" s="906" t="s">
        <v>74</v>
      </c>
      <c r="E26" s="907"/>
      <c r="F26" s="601" t="s">
        <v>31</v>
      </c>
      <c r="G26" s="469">
        <v>0</v>
      </c>
      <c r="H26" s="558">
        <v>6</v>
      </c>
      <c r="I26" s="558">
        <v>6</v>
      </c>
      <c r="J26" s="558">
        <v>6</v>
      </c>
      <c r="K26" s="558">
        <v>6</v>
      </c>
      <c r="L26" s="469">
        <f>+K26</f>
        <v>6</v>
      </c>
      <c r="M26" s="461" t="s">
        <v>32</v>
      </c>
      <c r="N26" s="474"/>
      <c r="O26" s="462">
        <f t="shared" si="0"/>
        <v>0</v>
      </c>
      <c r="P26" s="418"/>
    </row>
    <row r="27" spans="1:16" ht="44.25" customHeight="1" thickTop="1" thickBot="1">
      <c r="A27" s="215"/>
      <c r="B27" s="466" t="s">
        <v>69</v>
      </c>
      <c r="C27" s="614" t="s">
        <v>76</v>
      </c>
      <c r="D27" s="906" t="s">
        <v>77</v>
      </c>
      <c r="E27" s="907"/>
      <c r="F27" s="601" t="s">
        <v>31</v>
      </c>
      <c r="G27" s="469">
        <v>0</v>
      </c>
      <c r="H27" s="558">
        <v>10</v>
      </c>
      <c r="I27" s="558">
        <v>10</v>
      </c>
      <c r="J27" s="558">
        <v>10</v>
      </c>
      <c r="K27" s="558">
        <v>10</v>
      </c>
      <c r="L27" s="469">
        <f>SUM(H27:K27)</f>
        <v>40</v>
      </c>
      <c r="M27" s="461" t="s">
        <v>32</v>
      </c>
      <c r="N27" s="474"/>
      <c r="O27" s="462">
        <f t="shared" si="0"/>
        <v>0</v>
      </c>
      <c r="P27" s="418"/>
    </row>
    <row r="28" spans="1:16" ht="54" customHeight="1" thickTop="1" thickBot="1">
      <c r="A28" s="215"/>
      <c r="B28" s="466" t="s">
        <v>72</v>
      </c>
      <c r="C28" s="614" t="s">
        <v>966</v>
      </c>
      <c r="D28" s="919" t="s">
        <v>1039</v>
      </c>
      <c r="E28" s="915"/>
      <c r="F28" s="601" t="s">
        <v>31</v>
      </c>
      <c r="G28" s="472">
        <v>0</v>
      </c>
      <c r="H28" s="560">
        <v>0</v>
      </c>
      <c r="I28" s="559">
        <v>0</v>
      </c>
      <c r="J28" s="561">
        <v>0.5</v>
      </c>
      <c r="K28" s="561">
        <v>0.5</v>
      </c>
      <c r="L28" s="473">
        <v>1</v>
      </c>
      <c r="M28" s="474" t="s">
        <v>45</v>
      </c>
      <c r="N28" s="474"/>
      <c r="O28" s="475">
        <f t="shared" si="0"/>
        <v>0</v>
      </c>
      <c r="P28" s="414"/>
    </row>
    <row r="29" spans="1:16" ht="54" customHeight="1" thickTop="1" thickBot="1">
      <c r="A29" s="215"/>
      <c r="B29" s="466" t="s">
        <v>75</v>
      </c>
      <c r="C29" s="614" t="s">
        <v>83</v>
      </c>
      <c r="D29" s="919" t="s">
        <v>934</v>
      </c>
      <c r="E29" s="915"/>
      <c r="F29" s="601" t="s">
        <v>31</v>
      </c>
      <c r="G29" s="469">
        <v>0</v>
      </c>
      <c r="H29" s="559">
        <v>1</v>
      </c>
      <c r="I29" s="559">
        <v>1</v>
      </c>
      <c r="J29" s="559">
        <v>1</v>
      </c>
      <c r="K29" s="559">
        <v>1</v>
      </c>
      <c r="L29" s="471">
        <v>1</v>
      </c>
      <c r="M29" s="474" t="s">
        <v>45</v>
      </c>
      <c r="N29" s="474"/>
      <c r="O29" s="475"/>
      <c r="P29" s="414"/>
    </row>
    <row r="30" spans="1:16" ht="54" customHeight="1" thickTop="1" thickBot="1">
      <c r="A30" s="215"/>
      <c r="B30" s="466"/>
      <c r="C30" s="614">
        <v>267</v>
      </c>
      <c r="D30" s="919" t="s">
        <v>1050</v>
      </c>
      <c r="E30" s="915"/>
      <c r="F30" s="601" t="s">
        <v>31</v>
      </c>
      <c r="G30" s="469">
        <v>0</v>
      </c>
      <c r="H30" s="559"/>
      <c r="I30" s="559"/>
      <c r="J30" s="721">
        <v>11</v>
      </c>
      <c r="K30" s="721">
        <v>11</v>
      </c>
      <c r="L30" s="722">
        <v>22</v>
      </c>
      <c r="M30" s="474" t="s">
        <v>32</v>
      </c>
      <c r="N30" s="474"/>
      <c r="O30" s="475"/>
      <c r="P30" s="414"/>
    </row>
    <row r="31" spans="1:16" ht="54" customHeight="1" thickTop="1" thickBot="1">
      <c r="A31" s="215"/>
      <c r="B31" s="466"/>
      <c r="C31" s="614">
        <v>268</v>
      </c>
      <c r="D31" s="919" t="s">
        <v>1051</v>
      </c>
      <c r="E31" s="915"/>
      <c r="F31" s="601" t="s">
        <v>31</v>
      </c>
      <c r="G31" s="469">
        <v>0</v>
      </c>
      <c r="H31" s="721"/>
      <c r="I31" s="721"/>
      <c r="J31" s="721">
        <v>1</v>
      </c>
      <c r="K31" s="721">
        <v>1</v>
      </c>
      <c r="L31" s="722">
        <v>2</v>
      </c>
      <c r="M31" s="474" t="s">
        <v>32</v>
      </c>
      <c r="N31" s="474"/>
      <c r="O31" s="475"/>
      <c r="P31" s="414"/>
    </row>
    <row r="32" spans="1:16" ht="45" customHeight="1" thickTop="1" thickBot="1">
      <c r="A32" s="52"/>
      <c r="B32" s="639" t="s">
        <v>85</v>
      </c>
      <c r="C32" s="452" t="s">
        <v>86</v>
      </c>
      <c r="D32" s="453" t="s">
        <v>87</v>
      </c>
      <c r="E32" s="477" t="s">
        <v>912</v>
      </c>
      <c r="F32" s="639" t="s">
        <v>88</v>
      </c>
      <c r="G32" s="525">
        <f>110100/113623</f>
        <v>0.9689939536889538</v>
      </c>
      <c r="H32" s="554">
        <v>0.97</v>
      </c>
      <c r="I32" s="554">
        <v>0.97</v>
      </c>
      <c r="J32" s="554">
        <v>0.98</v>
      </c>
      <c r="K32" s="554">
        <v>0.98</v>
      </c>
      <c r="L32" s="525">
        <f>K32</f>
        <v>0.98</v>
      </c>
      <c r="M32" s="456" t="s">
        <v>45</v>
      </c>
      <c r="N32" s="456"/>
      <c r="O32" s="457">
        <f t="shared" ref="O32:O50" si="1">+N32/L32</f>
        <v>0</v>
      </c>
      <c r="P32" s="414"/>
    </row>
    <row r="33" spans="1:16" ht="54.75" customHeight="1" thickTop="1" thickBot="1">
      <c r="A33" s="106"/>
      <c r="B33" s="463" t="s">
        <v>33</v>
      </c>
      <c r="C33" s="613" t="s">
        <v>89</v>
      </c>
      <c r="D33" s="928" t="s">
        <v>90</v>
      </c>
      <c r="E33" s="912"/>
      <c r="F33" s="601" t="s">
        <v>31</v>
      </c>
      <c r="G33" s="467">
        <v>0</v>
      </c>
      <c r="H33" s="502">
        <v>0.5</v>
      </c>
      <c r="I33" s="502">
        <v>0.5</v>
      </c>
      <c r="J33" s="502">
        <v>0</v>
      </c>
      <c r="K33" s="502">
        <v>0</v>
      </c>
      <c r="L33" s="467">
        <f>SUBTOTAL(9,H33:K33)</f>
        <v>1</v>
      </c>
      <c r="M33" s="461" t="s">
        <v>45</v>
      </c>
      <c r="N33" s="503"/>
      <c r="O33" s="478">
        <f t="shared" si="1"/>
        <v>0</v>
      </c>
      <c r="P33" s="414"/>
    </row>
    <row r="34" spans="1:16" ht="45" customHeight="1" thickTop="1" thickBot="1">
      <c r="A34" s="106"/>
      <c r="B34" s="463" t="s">
        <v>36</v>
      </c>
      <c r="C34" s="613" t="s">
        <v>91</v>
      </c>
      <c r="D34" s="928" t="s">
        <v>92</v>
      </c>
      <c r="E34" s="912"/>
      <c r="F34" s="601" t="s">
        <v>31</v>
      </c>
      <c r="G34" s="464">
        <v>4</v>
      </c>
      <c r="H34" s="503">
        <v>6</v>
      </c>
      <c r="I34" s="503">
        <v>8</v>
      </c>
      <c r="J34" s="630">
        <v>4</v>
      </c>
      <c r="K34" s="630">
        <v>4</v>
      </c>
      <c r="L34" s="464">
        <f>SUM(H34:K34)</f>
        <v>22</v>
      </c>
      <c r="M34" s="461" t="s">
        <v>32</v>
      </c>
      <c r="N34" s="503"/>
      <c r="O34" s="478">
        <f t="shared" si="1"/>
        <v>0</v>
      </c>
      <c r="P34" s="414"/>
    </row>
    <row r="35" spans="1:16" ht="48.75" customHeight="1" thickTop="1" thickBot="1">
      <c r="A35" s="106"/>
      <c r="B35" s="463" t="s">
        <v>50</v>
      </c>
      <c r="C35" s="613" t="s">
        <v>93</v>
      </c>
      <c r="D35" s="928" t="s">
        <v>94</v>
      </c>
      <c r="E35" s="912"/>
      <c r="F35" s="601" t="s">
        <v>31</v>
      </c>
      <c r="G35" s="467">
        <v>1</v>
      </c>
      <c r="H35" s="502">
        <v>1</v>
      </c>
      <c r="I35" s="502">
        <v>1</v>
      </c>
      <c r="J35" s="502">
        <v>1</v>
      </c>
      <c r="K35" s="502">
        <v>1</v>
      </c>
      <c r="L35" s="467">
        <v>1</v>
      </c>
      <c r="M35" s="461" t="s">
        <v>45</v>
      </c>
      <c r="N35" s="503"/>
      <c r="O35" s="478">
        <f t="shared" si="1"/>
        <v>0</v>
      </c>
      <c r="P35" s="414"/>
    </row>
    <row r="36" spans="1:16" ht="56.25" customHeight="1" thickTop="1" thickBot="1">
      <c r="A36" s="106"/>
      <c r="B36" s="463" t="s">
        <v>53</v>
      </c>
      <c r="C36" s="613" t="s">
        <v>95</v>
      </c>
      <c r="D36" s="928" t="s">
        <v>96</v>
      </c>
      <c r="E36" s="912"/>
      <c r="F36" s="601" t="s">
        <v>31</v>
      </c>
      <c r="G36" s="464">
        <v>0</v>
      </c>
      <c r="H36" s="503">
        <v>1</v>
      </c>
      <c r="I36" s="503">
        <v>1</v>
      </c>
      <c r="J36" s="503">
        <v>1</v>
      </c>
      <c r="K36" s="503">
        <v>1</v>
      </c>
      <c r="L36" s="464">
        <f>SUM(H36:K36)</f>
        <v>4</v>
      </c>
      <c r="M36" s="461" t="s">
        <v>32</v>
      </c>
      <c r="N36" s="503"/>
      <c r="O36" s="478">
        <f t="shared" si="1"/>
        <v>0</v>
      </c>
      <c r="P36" s="414"/>
    </row>
    <row r="37" spans="1:16" ht="46.5" customHeight="1" thickTop="1" thickBot="1">
      <c r="A37" s="106"/>
      <c r="B37" s="463" t="s">
        <v>56</v>
      </c>
      <c r="C37" s="613" t="s">
        <v>97</v>
      </c>
      <c r="D37" s="928" t="s">
        <v>98</v>
      </c>
      <c r="E37" s="912"/>
      <c r="F37" s="601" t="s">
        <v>31</v>
      </c>
      <c r="G37" s="467">
        <v>1</v>
      </c>
      <c r="H37" s="502">
        <v>1</v>
      </c>
      <c r="I37" s="502">
        <v>1</v>
      </c>
      <c r="J37" s="502">
        <v>1</v>
      </c>
      <c r="K37" s="502">
        <v>1</v>
      </c>
      <c r="L37" s="467">
        <v>1</v>
      </c>
      <c r="M37" s="461" t="s">
        <v>45</v>
      </c>
      <c r="N37" s="503"/>
      <c r="O37" s="478">
        <f t="shared" si="1"/>
        <v>0</v>
      </c>
      <c r="P37" s="414"/>
    </row>
    <row r="38" spans="1:16" ht="46.5" customHeight="1" thickTop="1" thickBot="1">
      <c r="A38" s="106"/>
      <c r="B38" s="487" t="s">
        <v>59</v>
      </c>
      <c r="C38" s="613" t="s">
        <v>100</v>
      </c>
      <c r="D38" s="928" t="s">
        <v>101</v>
      </c>
      <c r="E38" s="912"/>
      <c r="F38" s="601" t="s">
        <v>31</v>
      </c>
      <c r="G38" s="467">
        <v>0</v>
      </c>
      <c r="H38" s="502">
        <v>0</v>
      </c>
      <c r="I38" s="502">
        <v>1</v>
      </c>
      <c r="J38" s="502">
        <v>0</v>
      </c>
      <c r="K38" s="502">
        <v>0</v>
      </c>
      <c r="L38" s="467">
        <f>SUM(H38:K38)</f>
        <v>1</v>
      </c>
      <c r="M38" s="461" t="s">
        <v>45</v>
      </c>
      <c r="N38" s="503"/>
      <c r="O38" s="478">
        <f t="shared" si="1"/>
        <v>0</v>
      </c>
      <c r="P38" s="414"/>
    </row>
    <row r="39" spans="1:16" ht="45" customHeight="1" thickTop="1" thickBot="1">
      <c r="A39" s="106"/>
      <c r="B39" s="463" t="s">
        <v>62</v>
      </c>
      <c r="C39" s="613" t="s">
        <v>102</v>
      </c>
      <c r="D39" s="928" t="s">
        <v>103</v>
      </c>
      <c r="E39" s="912"/>
      <c r="F39" s="601" t="s">
        <v>31</v>
      </c>
      <c r="G39" s="467">
        <v>1</v>
      </c>
      <c r="H39" s="502">
        <v>1</v>
      </c>
      <c r="I39" s="502">
        <v>1</v>
      </c>
      <c r="J39" s="502">
        <v>1</v>
      </c>
      <c r="K39" s="502">
        <v>1</v>
      </c>
      <c r="L39" s="467">
        <v>1</v>
      </c>
      <c r="M39" s="461" t="s">
        <v>45</v>
      </c>
      <c r="N39" s="503"/>
      <c r="O39" s="478">
        <f t="shared" si="1"/>
        <v>0</v>
      </c>
      <c r="P39" s="414"/>
    </row>
    <row r="40" spans="1:16" ht="41.25" customHeight="1" thickTop="1" thickBot="1">
      <c r="A40" s="106"/>
      <c r="B40" s="463" t="s">
        <v>65</v>
      </c>
      <c r="C40" s="613" t="s">
        <v>104</v>
      </c>
      <c r="D40" s="928" t="s">
        <v>105</v>
      </c>
      <c r="E40" s="912"/>
      <c r="F40" s="601" t="s">
        <v>31</v>
      </c>
      <c r="G40" s="464">
        <v>0</v>
      </c>
      <c r="H40" s="503">
        <v>0</v>
      </c>
      <c r="I40" s="503">
        <v>0</v>
      </c>
      <c r="J40" s="503">
        <v>1</v>
      </c>
      <c r="K40" s="503">
        <v>0</v>
      </c>
      <c r="L40" s="464">
        <f>SUM(H40:K40)</f>
        <v>1</v>
      </c>
      <c r="M40" s="461" t="s">
        <v>32</v>
      </c>
      <c r="N40" s="503"/>
      <c r="O40" s="478">
        <f t="shared" si="1"/>
        <v>0</v>
      </c>
      <c r="P40" s="414"/>
    </row>
    <row r="41" spans="1:16" ht="47.25" customHeight="1" thickTop="1" thickBot="1">
      <c r="A41" s="215"/>
      <c r="B41" s="458" t="s">
        <v>99</v>
      </c>
      <c r="C41" s="614" t="s">
        <v>106</v>
      </c>
      <c r="D41" s="906" t="s">
        <v>107</v>
      </c>
      <c r="E41" s="907"/>
      <c r="F41" s="601" t="s">
        <v>31</v>
      </c>
      <c r="G41" s="469">
        <v>0</v>
      </c>
      <c r="H41" s="558">
        <v>1</v>
      </c>
      <c r="I41" s="558">
        <v>0</v>
      </c>
      <c r="J41" s="558">
        <v>0</v>
      </c>
      <c r="K41" s="558">
        <v>0</v>
      </c>
      <c r="L41" s="469">
        <f>SUM(H41:K41)</f>
        <v>1</v>
      </c>
      <c r="M41" s="461" t="s">
        <v>32</v>
      </c>
      <c r="N41" s="558"/>
      <c r="O41" s="478">
        <f t="shared" si="1"/>
        <v>0</v>
      </c>
      <c r="P41" s="414"/>
    </row>
    <row r="42" spans="1:16" ht="48" customHeight="1" thickTop="1" thickBot="1">
      <c r="A42" s="215"/>
      <c r="B42" s="479" t="s">
        <v>66</v>
      </c>
      <c r="C42" s="614" t="s">
        <v>108</v>
      </c>
      <c r="D42" s="899" t="s">
        <v>109</v>
      </c>
      <c r="E42" s="900"/>
      <c r="F42" s="601" t="s">
        <v>31</v>
      </c>
      <c r="G42" s="472">
        <v>0</v>
      </c>
      <c r="H42" s="561">
        <v>0.15</v>
      </c>
      <c r="I42" s="561">
        <v>0.3</v>
      </c>
      <c r="J42" s="717">
        <v>0.1</v>
      </c>
      <c r="K42" s="717">
        <v>0.15</v>
      </c>
      <c r="L42" s="718">
        <f>+SUM(H42:K42)</f>
        <v>0.7</v>
      </c>
      <c r="M42" s="461" t="s">
        <v>45</v>
      </c>
      <c r="N42" s="564"/>
      <c r="O42" s="478">
        <f t="shared" si="1"/>
        <v>0</v>
      </c>
      <c r="P42" s="414"/>
    </row>
    <row r="43" spans="1:16" ht="49.5" customHeight="1" thickTop="1" thickBot="1">
      <c r="A43" s="52"/>
      <c r="B43" s="640" t="s">
        <v>110</v>
      </c>
      <c r="C43" s="452" t="s">
        <v>111</v>
      </c>
      <c r="D43" s="640" t="s">
        <v>112</v>
      </c>
      <c r="E43" s="480" t="s">
        <v>113</v>
      </c>
      <c r="F43" s="639" t="s">
        <v>114</v>
      </c>
      <c r="G43" s="525">
        <v>1</v>
      </c>
      <c r="H43" s="554">
        <v>1</v>
      </c>
      <c r="I43" s="554">
        <v>1</v>
      </c>
      <c r="J43" s="554">
        <v>1</v>
      </c>
      <c r="K43" s="554">
        <v>1</v>
      </c>
      <c r="L43" s="525">
        <f>K43</f>
        <v>1</v>
      </c>
      <c r="M43" s="456" t="s">
        <v>45</v>
      </c>
      <c r="N43" s="456"/>
      <c r="O43" s="457">
        <f t="shared" si="1"/>
        <v>0</v>
      </c>
      <c r="P43" s="414"/>
    </row>
    <row r="44" spans="1:16" ht="41.25" customHeight="1" thickTop="1" thickBot="1">
      <c r="A44" s="215"/>
      <c r="B44" s="458" t="s">
        <v>33</v>
      </c>
      <c r="C44" s="615" t="s">
        <v>115</v>
      </c>
      <c r="D44" s="906" t="s">
        <v>116</v>
      </c>
      <c r="E44" s="907"/>
      <c r="F44" s="601" t="s">
        <v>114</v>
      </c>
      <c r="G44" s="469">
        <v>0</v>
      </c>
      <c r="H44" s="558">
        <v>50</v>
      </c>
      <c r="I44" s="558">
        <v>50</v>
      </c>
      <c r="J44" s="558">
        <v>50</v>
      </c>
      <c r="K44" s="558">
        <v>50</v>
      </c>
      <c r="L44" s="469">
        <v>50</v>
      </c>
      <c r="M44" s="461" t="s">
        <v>32</v>
      </c>
      <c r="N44" s="558"/>
      <c r="O44" s="478">
        <f t="shared" si="1"/>
        <v>0</v>
      </c>
      <c r="P44" s="414"/>
    </row>
    <row r="45" spans="1:16" ht="46.5" customHeight="1" thickTop="1" thickBot="1">
      <c r="A45" s="215"/>
      <c r="B45" s="458" t="s">
        <v>36</v>
      </c>
      <c r="C45" s="615" t="s">
        <v>117</v>
      </c>
      <c r="D45" s="906" t="s">
        <v>118</v>
      </c>
      <c r="E45" s="907"/>
      <c r="F45" s="601" t="s">
        <v>114</v>
      </c>
      <c r="G45" s="469">
        <v>0</v>
      </c>
      <c r="H45" s="562">
        <v>1</v>
      </c>
      <c r="I45" s="562">
        <v>1</v>
      </c>
      <c r="J45" s="562">
        <v>1</v>
      </c>
      <c r="K45" s="562">
        <v>1</v>
      </c>
      <c r="L45" s="481">
        <f>K45</f>
        <v>1</v>
      </c>
      <c r="M45" s="461" t="s">
        <v>45</v>
      </c>
      <c r="N45" s="558"/>
      <c r="O45" s="478">
        <f t="shared" si="1"/>
        <v>0</v>
      </c>
      <c r="P45" s="414"/>
    </row>
    <row r="46" spans="1:16" ht="54.75" customHeight="1" thickTop="1" thickBot="1">
      <c r="A46" s="106"/>
      <c r="B46" s="463" t="s">
        <v>50</v>
      </c>
      <c r="C46" s="612" t="s">
        <v>119</v>
      </c>
      <c r="D46" s="909" t="s">
        <v>120</v>
      </c>
      <c r="E46" s="910"/>
      <c r="F46" s="601" t="s">
        <v>114</v>
      </c>
      <c r="G46" s="464">
        <v>0</v>
      </c>
      <c r="H46" s="503">
        <v>1</v>
      </c>
      <c r="I46" s="503">
        <v>1</v>
      </c>
      <c r="J46" s="503">
        <v>1</v>
      </c>
      <c r="K46" s="503">
        <v>1</v>
      </c>
      <c r="L46" s="464">
        <f>SUM(H46:K46)</f>
        <v>4</v>
      </c>
      <c r="M46" s="461" t="s">
        <v>32</v>
      </c>
      <c r="N46" s="503"/>
      <c r="O46" s="478">
        <f t="shared" si="1"/>
        <v>0</v>
      </c>
      <c r="P46" s="414"/>
    </row>
    <row r="47" spans="1:16" ht="43.5" customHeight="1" thickTop="1" thickBot="1">
      <c r="A47" s="215"/>
      <c r="B47" s="458" t="s">
        <v>53</v>
      </c>
      <c r="C47" s="612" t="s">
        <v>121</v>
      </c>
      <c r="D47" s="906" t="s">
        <v>122</v>
      </c>
      <c r="E47" s="907"/>
      <c r="F47" s="601" t="s">
        <v>114</v>
      </c>
      <c r="G47" s="460">
        <v>0</v>
      </c>
      <c r="H47" s="474">
        <v>50</v>
      </c>
      <c r="I47" s="474">
        <v>50</v>
      </c>
      <c r="J47" s="474">
        <v>50</v>
      </c>
      <c r="K47" s="474">
        <v>50</v>
      </c>
      <c r="L47" s="460">
        <v>50</v>
      </c>
      <c r="M47" s="461" t="s">
        <v>32</v>
      </c>
      <c r="N47" s="558"/>
      <c r="O47" s="478">
        <f t="shared" si="1"/>
        <v>0</v>
      </c>
      <c r="P47" s="414"/>
    </row>
    <row r="48" spans="1:16" ht="45.75" customHeight="1" thickTop="1" thickBot="1">
      <c r="A48" s="52"/>
      <c r="B48" s="640" t="s">
        <v>123</v>
      </c>
      <c r="C48" s="452" t="s">
        <v>124</v>
      </c>
      <c r="D48" s="640" t="s">
        <v>125</v>
      </c>
      <c r="E48" s="480" t="s">
        <v>126</v>
      </c>
      <c r="F48" s="639" t="s">
        <v>931</v>
      </c>
      <c r="G48" s="525" t="s">
        <v>128</v>
      </c>
      <c r="H48" s="554">
        <v>1</v>
      </c>
      <c r="I48" s="554">
        <v>1</v>
      </c>
      <c r="J48" s="554">
        <v>1</v>
      </c>
      <c r="K48" s="554">
        <v>1</v>
      </c>
      <c r="L48" s="525">
        <f>K48</f>
        <v>1</v>
      </c>
      <c r="M48" s="456" t="s">
        <v>45</v>
      </c>
      <c r="N48" s="456"/>
      <c r="O48" s="457">
        <f t="shared" si="1"/>
        <v>0</v>
      </c>
      <c r="P48" s="414"/>
    </row>
    <row r="49" spans="1:16" ht="51.75" customHeight="1" thickTop="1" thickBot="1">
      <c r="A49" s="215"/>
      <c r="B49" s="458" t="s">
        <v>33</v>
      </c>
      <c r="C49" s="612" t="s">
        <v>964</v>
      </c>
      <c r="D49" s="919" t="s">
        <v>965</v>
      </c>
      <c r="E49" s="915"/>
      <c r="F49" s="601" t="s">
        <v>931</v>
      </c>
      <c r="G49" s="482" t="s">
        <v>128</v>
      </c>
      <c r="H49" s="474">
        <v>0</v>
      </c>
      <c r="I49" s="474">
        <v>0</v>
      </c>
      <c r="J49" s="556">
        <v>1</v>
      </c>
      <c r="K49" s="556">
        <v>1</v>
      </c>
      <c r="L49" s="482">
        <v>1</v>
      </c>
      <c r="M49" s="461" t="s">
        <v>45</v>
      </c>
      <c r="N49" s="558"/>
      <c r="O49" s="478">
        <f>+N49/L49</f>
        <v>0</v>
      </c>
      <c r="P49" s="414"/>
    </row>
    <row r="50" spans="1:16" ht="42.75" customHeight="1" thickTop="1" thickBot="1">
      <c r="A50" s="215"/>
      <c r="B50" s="463" t="s">
        <v>36</v>
      </c>
      <c r="C50" s="612" t="s">
        <v>129</v>
      </c>
      <c r="D50" s="906" t="s">
        <v>930</v>
      </c>
      <c r="E50" s="907"/>
      <c r="F50" s="601" t="s">
        <v>131</v>
      </c>
      <c r="G50" s="482">
        <v>0</v>
      </c>
      <c r="H50" s="474">
        <v>0</v>
      </c>
      <c r="I50" s="474">
        <v>6</v>
      </c>
      <c r="J50" s="474">
        <v>0</v>
      </c>
      <c r="K50" s="474">
        <v>0</v>
      </c>
      <c r="L50" s="460">
        <f>SUM(H50:K50)</f>
        <v>6</v>
      </c>
      <c r="M50" s="461" t="s">
        <v>32</v>
      </c>
      <c r="N50" s="558"/>
      <c r="O50" s="478">
        <f t="shared" si="1"/>
        <v>0</v>
      </c>
      <c r="P50" s="414"/>
    </row>
    <row r="51" spans="1:16" ht="68.25" customHeight="1" thickTop="1" thickBot="1">
      <c r="A51" s="215"/>
      <c r="B51" s="463" t="s">
        <v>50</v>
      </c>
      <c r="C51" s="615" t="s">
        <v>132</v>
      </c>
      <c r="D51" s="919" t="s">
        <v>133</v>
      </c>
      <c r="E51" s="915"/>
      <c r="F51" s="601" t="s">
        <v>131</v>
      </c>
      <c r="G51" s="482">
        <v>0</v>
      </c>
      <c r="H51" s="474">
        <v>0</v>
      </c>
      <c r="I51" s="556">
        <v>0.9</v>
      </c>
      <c r="J51" s="474">
        <v>0</v>
      </c>
      <c r="K51" s="474">
        <v>0</v>
      </c>
      <c r="L51" s="482">
        <f>I51</f>
        <v>0.9</v>
      </c>
      <c r="M51" s="461" t="s">
        <v>45</v>
      </c>
      <c r="N51" s="558"/>
      <c r="O51" s="478"/>
      <c r="P51" s="417" t="s">
        <v>902</v>
      </c>
    </row>
    <row r="52" spans="1:16" ht="41.25" customHeight="1" thickTop="1" thickBot="1">
      <c r="A52" s="106"/>
      <c r="B52" s="463" t="s">
        <v>53</v>
      </c>
      <c r="C52" s="612" t="s">
        <v>134</v>
      </c>
      <c r="D52" s="909" t="s">
        <v>135</v>
      </c>
      <c r="E52" s="910"/>
      <c r="F52" s="601" t="s">
        <v>127</v>
      </c>
      <c r="G52" s="460">
        <v>0</v>
      </c>
      <c r="H52" s="474">
        <v>1</v>
      </c>
      <c r="I52" s="474">
        <v>0</v>
      </c>
      <c r="J52" s="474">
        <v>0</v>
      </c>
      <c r="K52" s="474">
        <v>0</v>
      </c>
      <c r="L52" s="460">
        <f>SUM(H52:K52)</f>
        <v>1</v>
      </c>
      <c r="M52" s="461" t="s">
        <v>32</v>
      </c>
      <c r="N52" s="503"/>
      <c r="O52" s="478">
        <f>+N52/L52</f>
        <v>0</v>
      </c>
      <c r="P52" s="414"/>
    </row>
    <row r="53" spans="1:16" ht="54" customHeight="1" thickTop="1" thickBot="1">
      <c r="A53" s="52"/>
      <c r="B53" s="667" t="s">
        <v>136</v>
      </c>
      <c r="C53" s="667" t="s">
        <v>137</v>
      </c>
      <c r="D53" s="975" t="s">
        <v>20</v>
      </c>
      <c r="E53" s="976"/>
      <c r="F53" s="667" t="s">
        <v>31</v>
      </c>
      <c r="G53" s="954"/>
      <c r="H53" s="955"/>
      <c r="I53" s="955"/>
      <c r="J53" s="955"/>
      <c r="K53" s="955"/>
      <c r="L53" s="955"/>
      <c r="M53" s="955"/>
      <c r="N53" s="955"/>
      <c r="O53" s="956"/>
      <c r="P53" s="414"/>
    </row>
    <row r="54" spans="1:16" ht="52.5" customHeight="1" thickTop="1" thickBot="1">
      <c r="A54" s="52"/>
      <c r="B54" s="668" t="s">
        <v>1020</v>
      </c>
      <c r="C54" s="669" t="s">
        <v>139</v>
      </c>
      <c r="D54" s="977" t="s">
        <v>140</v>
      </c>
      <c r="E54" s="978"/>
      <c r="F54" s="668" t="s">
        <v>31</v>
      </c>
      <c r="G54" s="948"/>
      <c r="H54" s="949"/>
      <c r="I54" s="949"/>
      <c r="J54" s="949"/>
      <c r="K54" s="949"/>
      <c r="L54" s="949"/>
      <c r="M54" s="949"/>
      <c r="N54" s="949"/>
      <c r="O54" s="950"/>
      <c r="P54" s="414"/>
    </row>
    <row r="55" spans="1:16" ht="86.25" customHeight="1" thickTop="1" thickBot="1">
      <c r="A55" s="52"/>
      <c r="B55" s="908" t="s">
        <v>157</v>
      </c>
      <c r="C55" s="452" t="s">
        <v>142</v>
      </c>
      <c r="D55" s="903" t="s">
        <v>143</v>
      </c>
      <c r="E55" s="480" t="s">
        <v>144</v>
      </c>
      <c r="F55" s="639" t="s">
        <v>145</v>
      </c>
      <c r="G55" s="455">
        <v>2444</v>
      </c>
      <c r="H55" s="456">
        <v>1390</v>
      </c>
      <c r="I55" s="456">
        <v>1387</v>
      </c>
      <c r="J55" s="456">
        <v>1387</v>
      </c>
      <c r="K55" s="456">
        <v>1387</v>
      </c>
      <c r="L55" s="455">
        <f>SUM(H55:K55)</f>
        <v>5551</v>
      </c>
      <c r="M55" s="456" t="s">
        <v>32</v>
      </c>
      <c r="N55" s="456"/>
      <c r="O55" s="457">
        <f t="shared" ref="O55:O90" si="2">+N55/L55</f>
        <v>0</v>
      </c>
      <c r="P55" s="414"/>
    </row>
    <row r="56" spans="1:16" ht="66.75" customHeight="1" thickTop="1" thickBot="1">
      <c r="A56" s="52"/>
      <c r="B56" s="908"/>
      <c r="C56" s="452" t="s">
        <v>146</v>
      </c>
      <c r="D56" s="987"/>
      <c r="E56" s="477" t="s">
        <v>914</v>
      </c>
      <c r="F56" s="602" t="s">
        <v>145</v>
      </c>
      <c r="G56" s="528">
        <v>0.77300000000000002</v>
      </c>
      <c r="H56" s="563">
        <v>0.8</v>
      </c>
      <c r="I56" s="563">
        <v>0.83</v>
      </c>
      <c r="J56" s="563">
        <v>0.86</v>
      </c>
      <c r="K56" s="563">
        <v>0.89</v>
      </c>
      <c r="L56" s="528">
        <f>K56</f>
        <v>0.89</v>
      </c>
      <c r="M56" s="456" t="s">
        <v>45</v>
      </c>
      <c r="N56" s="456"/>
      <c r="O56" s="457">
        <f t="shared" si="2"/>
        <v>0</v>
      </c>
      <c r="P56" s="414"/>
    </row>
    <row r="57" spans="1:16" ht="48" customHeight="1" thickTop="1" thickBot="1">
      <c r="A57" s="106"/>
      <c r="B57" s="487" t="s">
        <v>33</v>
      </c>
      <c r="C57" s="612" t="s">
        <v>147</v>
      </c>
      <c r="D57" s="922" t="s">
        <v>148</v>
      </c>
      <c r="E57" s="915"/>
      <c r="F57" s="601" t="s">
        <v>31</v>
      </c>
      <c r="G57" s="464">
        <v>4</v>
      </c>
      <c r="H57" s="503">
        <v>4</v>
      </c>
      <c r="I57" s="503">
        <v>4</v>
      </c>
      <c r="J57" s="503">
        <v>4</v>
      </c>
      <c r="K57" s="503">
        <v>4</v>
      </c>
      <c r="L57" s="464">
        <f>SUM(H57:K57)</f>
        <v>16</v>
      </c>
      <c r="M57" s="461" t="s">
        <v>32</v>
      </c>
      <c r="N57" s="503"/>
      <c r="O57" s="478">
        <f t="shared" si="2"/>
        <v>0</v>
      </c>
      <c r="P57" s="414"/>
    </row>
    <row r="58" spans="1:16" ht="50.25" customHeight="1" thickTop="1" thickBot="1">
      <c r="A58" s="215"/>
      <c r="B58" s="488" t="s">
        <v>36</v>
      </c>
      <c r="C58" s="612" t="s">
        <v>149</v>
      </c>
      <c r="D58" s="922" t="s">
        <v>150</v>
      </c>
      <c r="E58" s="915"/>
      <c r="F58" s="601" t="s">
        <v>31</v>
      </c>
      <c r="G58" s="469">
        <v>0</v>
      </c>
      <c r="H58" s="558">
        <v>60</v>
      </c>
      <c r="I58" s="558">
        <v>25</v>
      </c>
      <c r="J58" s="558">
        <v>25</v>
      </c>
      <c r="K58" s="558">
        <v>27</v>
      </c>
      <c r="L58" s="469">
        <f>SUM(H58:K58)</f>
        <v>137</v>
      </c>
      <c r="M58" s="461" t="s">
        <v>32</v>
      </c>
      <c r="N58" s="558"/>
      <c r="O58" s="478">
        <f t="shared" si="2"/>
        <v>0</v>
      </c>
      <c r="P58" s="418"/>
    </row>
    <row r="59" spans="1:16" ht="52.5" customHeight="1" thickTop="1" thickBot="1">
      <c r="A59" s="106"/>
      <c r="B59" s="487" t="s">
        <v>50</v>
      </c>
      <c r="C59" s="613" t="s">
        <v>151</v>
      </c>
      <c r="D59" s="918" t="s">
        <v>152</v>
      </c>
      <c r="E59" s="915"/>
      <c r="F59" s="601" t="s">
        <v>31</v>
      </c>
      <c r="G59" s="464">
        <v>4</v>
      </c>
      <c r="H59" s="503">
        <v>4</v>
      </c>
      <c r="I59" s="503">
        <v>4</v>
      </c>
      <c r="J59" s="503">
        <v>4</v>
      </c>
      <c r="K59" s="503">
        <v>4</v>
      </c>
      <c r="L59" s="464">
        <f>SUM(H59:K59)</f>
        <v>16</v>
      </c>
      <c r="M59" s="461" t="s">
        <v>32</v>
      </c>
      <c r="N59" s="503"/>
      <c r="O59" s="478">
        <f t="shared" si="2"/>
        <v>0</v>
      </c>
      <c r="P59" s="414"/>
    </row>
    <row r="60" spans="1:16" ht="39" customHeight="1" thickTop="1" thickBot="1">
      <c r="A60" s="215"/>
      <c r="B60" s="489" t="s">
        <v>53</v>
      </c>
      <c r="C60" s="612" t="s">
        <v>153</v>
      </c>
      <c r="D60" s="934" t="s">
        <v>154</v>
      </c>
      <c r="E60" s="915"/>
      <c r="F60" s="601" t="s">
        <v>31</v>
      </c>
      <c r="G60" s="472">
        <v>0</v>
      </c>
      <c r="H60" s="561">
        <v>0.2</v>
      </c>
      <c r="I60" s="561">
        <v>0.4</v>
      </c>
      <c r="J60" s="561">
        <v>0.4</v>
      </c>
      <c r="K60" s="561">
        <v>0</v>
      </c>
      <c r="L60" s="473">
        <f>SUM(H60:K60)</f>
        <v>1</v>
      </c>
      <c r="M60" s="461" t="s">
        <v>45</v>
      </c>
      <c r="N60" s="564"/>
      <c r="O60" s="478">
        <f t="shared" si="2"/>
        <v>0</v>
      </c>
      <c r="P60" s="414"/>
    </row>
    <row r="61" spans="1:16" ht="39.75" customHeight="1" thickTop="1" thickBot="1">
      <c r="A61" s="215"/>
      <c r="B61" s="490" t="s">
        <v>56</v>
      </c>
      <c r="C61" s="459" t="s">
        <v>155</v>
      </c>
      <c r="D61" s="934" t="s">
        <v>156</v>
      </c>
      <c r="E61" s="915"/>
      <c r="F61" s="601" t="s">
        <v>31</v>
      </c>
      <c r="G61" s="472">
        <v>0</v>
      </c>
      <c r="H61" s="561">
        <v>0.2</v>
      </c>
      <c r="I61" s="561">
        <v>0</v>
      </c>
      <c r="J61" s="561">
        <v>0</v>
      </c>
      <c r="K61" s="561">
        <v>0.4</v>
      </c>
      <c r="L61" s="473">
        <f>SUM(H61:K61)</f>
        <v>0.60000000000000009</v>
      </c>
      <c r="M61" s="461" t="s">
        <v>45</v>
      </c>
      <c r="N61" s="564"/>
      <c r="O61" s="478">
        <f t="shared" si="2"/>
        <v>0</v>
      </c>
      <c r="P61" s="414"/>
    </row>
    <row r="62" spans="1:16" ht="45" customHeight="1" thickTop="1" thickBot="1">
      <c r="A62" s="52"/>
      <c r="B62" s="908" t="s">
        <v>184</v>
      </c>
      <c r="C62" s="452" t="s">
        <v>158</v>
      </c>
      <c r="D62" s="903" t="s">
        <v>159</v>
      </c>
      <c r="E62" s="477" t="s">
        <v>160</v>
      </c>
      <c r="F62" s="639" t="s">
        <v>161</v>
      </c>
      <c r="G62" s="525">
        <v>0.28000000000000003</v>
      </c>
      <c r="H62" s="554">
        <v>0.32</v>
      </c>
      <c r="I62" s="554">
        <v>0.36</v>
      </c>
      <c r="J62" s="554">
        <v>0.4</v>
      </c>
      <c r="K62" s="554">
        <v>0.45</v>
      </c>
      <c r="L62" s="525">
        <f>K62</f>
        <v>0.45</v>
      </c>
      <c r="M62" s="456" t="s">
        <v>45</v>
      </c>
      <c r="N62" s="456"/>
      <c r="O62" s="457">
        <f t="shared" si="2"/>
        <v>0</v>
      </c>
      <c r="P62" s="414"/>
    </row>
    <row r="63" spans="1:16" ht="64.5" customHeight="1" thickTop="1" thickBot="1">
      <c r="A63" s="52"/>
      <c r="B63" s="935"/>
      <c r="C63" s="452" t="s">
        <v>162</v>
      </c>
      <c r="D63" s="903"/>
      <c r="E63" s="480" t="s">
        <v>163</v>
      </c>
      <c r="F63" s="639" t="s">
        <v>161</v>
      </c>
      <c r="G63" s="525" t="s">
        <v>128</v>
      </c>
      <c r="H63" s="554">
        <v>0.25</v>
      </c>
      <c r="I63" s="554">
        <v>0.5</v>
      </c>
      <c r="J63" s="554">
        <v>0.75</v>
      </c>
      <c r="K63" s="554">
        <v>1</v>
      </c>
      <c r="L63" s="525">
        <f>+K63</f>
        <v>1</v>
      </c>
      <c r="M63" s="456" t="s">
        <v>45</v>
      </c>
      <c r="N63" s="456"/>
      <c r="O63" s="457">
        <f t="shared" si="2"/>
        <v>0</v>
      </c>
      <c r="P63" s="414"/>
    </row>
    <row r="64" spans="1:16" ht="42.75" customHeight="1" thickTop="1" thickBot="1">
      <c r="A64" s="215"/>
      <c r="B64" s="490" t="s">
        <v>33</v>
      </c>
      <c r="C64" s="613" t="s">
        <v>164</v>
      </c>
      <c r="D64" s="933" t="s">
        <v>165</v>
      </c>
      <c r="E64" s="915"/>
      <c r="F64" s="601" t="s">
        <v>31</v>
      </c>
      <c r="G64" s="472">
        <v>0</v>
      </c>
      <c r="H64" s="561">
        <v>0</v>
      </c>
      <c r="I64" s="561">
        <v>0.1</v>
      </c>
      <c r="J64" s="561">
        <v>0.3</v>
      </c>
      <c r="K64" s="561">
        <v>0.3</v>
      </c>
      <c r="L64" s="473">
        <f>SUM(G64:K64)</f>
        <v>0.7</v>
      </c>
      <c r="M64" s="461" t="s">
        <v>45</v>
      </c>
      <c r="N64" s="564"/>
      <c r="O64" s="478">
        <f t="shared" si="2"/>
        <v>0</v>
      </c>
      <c r="P64" s="414"/>
    </row>
    <row r="65" spans="1:16" ht="54.75" customHeight="1" thickTop="1" thickBot="1">
      <c r="A65" s="215"/>
      <c r="B65" s="490" t="s">
        <v>36</v>
      </c>
      <c r="C65" s="613" t="s">
        <v>166</v>
      </c>
      <c r="D65" s="933" t="s">
        <v>167</v>
      </c>
      <c r="E65" s="915"/>
      <c r="F65" s="601" t="s">
        <v>31</v>
      </c>
      <c r="G65" s="472">
        <v>0</v>
      </c>
      <c r="H65" s="564">
        <v>1</v>
      </c>
      <c r="I65" s="564">
        <v>0</v>
      </c>
      <c r="J65" s="564">
        <v>0</v>
      </c>
      <c r="K65" s="564">
        <v>0</v>
      </c>
      <c r="L65" s="472">
        <f>SUM(H65:K65)</f>
        <v>1</v>
      </c>
      <c r="M65" s="461" t="s">
        <v>32</v>
      </c>
      <c r="N65" s="564"/>
      <c r="O65" s="478">
        <f t="shared" si="2"/>
        <v>0</v>
      </c>
      <c r="P65" s="417" t="s">
        <v>898</v>
      </c>
    </row>
    <row r="66" spans="1:16" ht="41.25" customHeight="1" thickTop="1" thickBot="1">
      <c r="A66" s="106"/>
      <c r="B66" s="487" t="s">
        <v>50</v>
      </c>
      <c r="C66" s="613" t="s">
        <v>168</v>
      </c>
      <c r="D66" s="932" t="s">
        <v>169</v>
      </c>
      <c r="E66" s="915"/>
      <c r="F66" s="601" t="s">
        <v>31</v>
      </c>
      <c r="G66" s="464">
        <v>137</v>
      </c>
      <c r="H66" s="503">
        <v>34</v>
      </c>
      <c r="I66" s="503">
        <v>34</v>
      </c>
      <c r="J66" s="503">
        <v>34</v>
      </c>
      <c r="K66" s="503">
        <v>35</v>
      </c>
      <c r="L66" s="464">
        <f>SUM(H66:K66)</f>
        <v>137</v>
      </c>
      <c r="M66" s="461" t="s">
        <v>32</v>
      </c>
      <c r="N66" s="503"/>
      <c r="O66" s="478">
        <f t="shared" si="2"/>
        <v>0</v>
      </c>
      <c r="P66" s="414"/>
    </row>
    <row r="67" spans="1:16" ht="36.75" customHeight="1" thickTop="1" thickBot="1">
      <c r="A67" s="106"/>
      <c r="B67" s="487" t="s">
        <v>53</v>
      </c>
      <c r="C67" s="613" t="s">
        <v>170</v>
      </c>
      <c r="D67" s="932" t="s">
        <v>171</v>
      </c>
      <c r="E67" s="915"/>
      <c r="F67" s="601" t="s">
        <v>31</v>
      </c>
      <c r="G67" s="464">
        <v>561</v>
      </c>
      <c r="H67" s="503">
        <v>589</v>
      </c>
      <c r="I67" s="503">
        <v>617</v>
      </c>
      <c r="J67" s="503">
        <v>645</v>
      </c>
      <c r="K67" s="503">
        <v>673</v>
      </c>
      <c r="L67" s="464">
        <f>+K67</f>
        <v>673</v>
      </c>
      <c r="M67" s="461" t="s">
        <v>32</v>
      </c>
      <c r="N67" s="503"/>
      <c r="O67" s="478">
        <f t="shared" si="2"/>
        <v>0</v>
      </c>
      <c r="P67" s="416"/>
    </row>
    <row r="68" spans="1:16" ht="53.25" customHeight="1" thickTop="1" thickBot="1">
      <c r="A68" s="215"/>
      <c r="B68" s="488" t="s">
        <v>56</v>
      </c>
      <c r="C68" s="613" t="s">
        <v>172</v>
      </c>
      <c r="D68" s="932" t="s">
        <v>173</v>
      </c>
      <c r="E68" s="915"/>
      <c r="F68" s="601" t="s">
        <v>31</v>
      </c>
      <c r="G68" s="460">
        <v>0</v>
      </c>
      <c r="H68" s="556">
        <v>1</v>
      </c>
      <c r="I68" s="556">
        <v>1</v>
      </c>
      <c r="J68" s="556">
        <v>1</v>
      </c>
      <c r="K68" s="556">
        <v>1</v>
      </c>
      <c r="L68" s="482">
        <f>K68</f>
        <v>1</v>
      </c>
      <c r="M68" s="461" t="s">
        <v>45</v>
      </c>
      <c r="N68" s="474"/>
      <c r="O68" s="478">
        <f t="shared" si="2"/>
        <v>0</v>
      </c>
      <c r="P68" s="414"/>
    </row>
    <row r="69" spans="1:16" ht="39.75" customHeight="1" thickTop="1" thickBot="1">
      <c r="A69" s="106"/>
      <c r="B69" s="487" t="s">
        <v>59</v>
      </c>
      <c r="C69" s="613" t="s">
        <v>174</v>
      </c>
      <c r="D69" s="932" t="s">
        <v>175</v>
      </c>
      <c r="E69" s="915"/>
      <c r="F69" s="601" t="s">
        <v>31</v>
      </c>
      <c r="G69" s="464">
        <v>3</v>
      </c>
      <c r="H69" s="503">
        <v>3</v>
      </c>
      <c r="I69" s="503">
        <v>3</v>
      </c>
      <c r="J69" s="503">
        <v>3</v>
      </c>
      <c r="K69" s="503">
        <v>3</v>
      </c>
      <c r="L69" s="464">
        <f>K69</f>
        <v>3</v>
      </c>
      <c r="M69" s="461" t="s">
        <v>32</v>
      </c>
      <c r="N69" s="503"/>
      <c r="O69" s="478">
        <f t="shared" si="2"/>
        <v>0</v>
      </c>
      <c r="P69" s="416"/>
    </row>
    <row r="70" spans="1:16" ht="34.5" customHeight="1" thickTop="1" thickBot="1">
      <c r="A70" s="106"/>
      <c r="B70" s="487" t="s">
        <v>62</v>
      </c>
      <c r="C70" s="613" t="s">
        <v>176</v>
      </c>
      <c r="D70" s="932" t="s">
        <v>177</v>
      </c>
      <c r="E70" s="915"/>
      <c r="F70" s="601" t="s">
        <v>31</v>
      </c>
      <c r="G70" s="464">
        <v>2</v>
      </c>
      <c r="H70" s="503">
        <v>1</v>
      </c>
      <c r="I70" s="503">
        <v>1</v>
      </c>
      <c r="J70" s="503">
        <v>1</v>
      </c>
      <c r="K70" s="503">
        <v>1</v>
      </c>
      <c r="L70" s="464">
        <f>+SUM(H70:K70)</f>
        <v>4</v>
      </c>
      <c r="M70" s="461" t="s">
        <v>32</v>
      </c>
      <c r="N70" s="503"/>
      <c r="O70" s="478">
        <f t="shared" si="2"/>
        <v>0</v>
      </c>
      <c r="P70" s="416"/>
    </row>
    <row r="71" spans="1:16" ht="43.5" customHeight="1" thickTop="1" thickBot="1">
      <c r="A71" s="106"/>
      <c r="B71" s="487" t="s">
        <v>65</v>
      </c>
      <c r="C71" s="612" t="s">
        <v>178</v>
      </c>
      <c r="D71" s="922" t="s">
        <v>967</v>
      </c>
      <c r="E71" s="915"/>
      <c r="F71" s="601" t="s">
        <v>31</v>
      </c>
      <c r="G71" s="467" t="s">
        <v>128</v>
      </c>
      <c r="H71" s="502">
        <v>0</v>
      </c>
      <c r="I71" s="502">
        <v>0</v>
      </c>
      <c r="J71" s="502">
        <v>0.5</v>
      </c>
      <c r="K71" s="502">
        <v>0.5</v>
      </c>
      <c r="L71" s="467">
        <v>1</v>
      </c>
      <c r="M71" s="461" t="s">
        <v>45</v>
      </c>
      <c r="N71" s="503"/>
      <c r="O71" s="478">
        <f t="shared" si="2"/>
        <v>0</v>
      </c>
      <c r="P71" s="416"/>
    </row>
    <row r="72" spans="1:16" ht="39.75" customHeight="1" thickTop="1" thickBot="1">
      <c r="A72" s="215"/>
      <c r="B72" s="488" t="s">
        <v>99</v>
      </c>
      <c r="C72" s="612" t="s">
        <v>180</v>
      </c>
      <c r="D72" s="922" t="s">
        <v>181</v>
      </c>
      <c r="E72" s="915"/>
      <c r="F72" s="601" t="s">
        <v>31</v>
      </c>
      <c r="G72" s="460">
        <v>0</v>
      </c>
      <c r="H72" s="556">
        <v>1</v>
      </c>
      <c r="I72" s="556">
        <v>1</v>
      </c>
      <c r="J72" s="556">
        <v>1</v>
      </c>
      <c r="K72" s="556">
        <v>1</v>
      </c>
      <c r="L72" s="482">
        <f>K72</f>
        <v>1</v>
      </c>
      <c r="M72" s="461" t="s">
        <v>45</v>
      </c>
      <c r="N72" s="558"/>
      <c r="O72" s="478">
        <f t="shared" si="2"/>
        <v>0</v>
      </c>
      <c r="P72" s="414"/>
    </row>
    <row r="73" spans="1:16" ht="53.25" customHeight="1" thickTop="1" thickBot="1">
      <c r="A73" s="106"/>
      <c r="B73" s="487" t="s">
        <v>66</v>
      </c>
      <c r="C73" s="612" t="s">
        <v>182</v>
      </c>
      <c r="D73" s="922" t="s">
        <v>183</v>
      </c>
      <c r="E73" s="915"/>
      <c r="F73" s="601" t="s">
        <v>31</v>
      </c>
      <c r="G73" s="464" t="s">
        <v>128</v>
      </c>
      <c r="H73" s="503">
        <v>0</v>
      </c>
      <c r="I73" s="502">
        <v>0.1</v>
      </c>
      <c r="J73" s="502">
        <v>0.3</v>
      </c>
      <c r="K73" s="502">
        <v>0.5</v>
      </c>
      <c r="L73" s="467">
        <v>0.5</v>
      </c>
      <c r="M73" s="461" t="s">
        <v>45</v>
      </c>
      <c r="N73" s="503"/>
      <c r="O73" s="478">
        <f t="shared" si="2"/>
        <v>0</v>
      </c>
      <c r="P73" s="414"/>
    </row>
    <row r="74" spans="1:16" ht="56.25" customHeight="1" thickTop="1" thickBot="1">
      <c r="A74" s="52"/>
      <c r="B74" s="641" t="s">
        <v>208</v>
      </c>
      <c r="C74" s="452" t="s">
        <v>185</v>
      </c>
      <c r="D74" s="453" t="s">
        <v>186</v>
      </c>
      <c r="E74" s="477" t="s">
        <v>913</v>
      </c>
      <c r="F74" s="639" t="s">
        <v>187</v>
      </c>
      <c r="G74" s="455">
        <v>0</v>
      </c>
      <c r="H74" s="565">
        <v>2.5000000000000001E-2</v>
      </c>
      <c r="I74" s="565">
        <v>2.5000000000000001E-2</v>
      </c>
      <c r="J74" s="565">
        <v>2.5000000000000001E-2</v>
      </c>
      <c r="K74" s="565">
        <v>2.5000000000000001E-2</v>
      </c>
      <c r="L74" s="525">
        <f>+H74+I74+J74+K74</f>
        <v>0.1</v>
      </c>
      <c r="M74" s="456" t="s">
        <v>45</v>
      </c>
      <c r="N74" s="456"/>
      <c r="O74" s="457">
        <f t="shared" si="2"/>
        <v>0</v>
      </c>
      <c r="P74" s="414"/>
    </row>
    <row r="75" spans="1:16" ht="78.75" customHeight="1" thickTop="1" thickBot="1">
      <c r="A75" s="215"/>
      <c r="B75" s="458" t="s">
        <v>33</v>
      </c>
      <c r="C75" s="613" t="s">
        <v>188</v>
      </c>
      <c r="D75" s="906" t="s">
        <v>189</v>
      </c>
      <c r="E75" s="907"/>
      <c r="F75" s="601" t="s">
        <v>31</v>
      </c>
      <c r="G75" s="460">
        <v>0</v>
      </c>
      <c r="H75" s="474">
        <v>40</v>
      </c>
      <c r="I75" s="474">
        <v>40</v>
      </c>
      <c r="J75" s="474">
        <v>40</v>
      </c>
      <c r="K75" s="474">
        <v>40</v>
      </c>
      <c r="L75" s="460">
        <f>SUM(H75:K75)</f>
        <v>160</v>
      </c>
      <c r="M75" s="461" t="s">
        <v>32</v>
      </c>
      <c r="N75" s="558"/>
      <c r="O75" s="478">
        <f t="shared" si="2"/>
        <v>0</v>
      </c>
      <c r="P75" s="414"/>
    </row>
    <row r="76" spans="1:16" ht="63.75" customHeight="1" thickTop="1" thickBot="1">
      <c r="A76" s="215"/>
      <c r="B76" s="458" t="s">
        <v>36</v>
      </c>
      <c r="C76" s="613" t="s">
        <v>190</v>
      </c>
      <c r="D76" s="906" t="s">
        <v>191</v>
      </c>
      <c r="E76" s="907"/>
      <c r="F76" s="601" t="s">
        <v>31</v>
      </c>
      <c r="G76" s="460">
        <v>0</v>
      </c>
      <c r="H76" s="474">
        <v>1</v>
      </c>
      <c r="I76" s="474">
        <v>0</v>
      </c>
      <c r="J76" s="630">
        <v>0</v>
      </c>
      <c r="K76" s="474">
        <v>0</v>
      </c>
      <c r="L76" s="460">
        <f>SUM(H76:K76)</f>
        <v>1</v>
      </c>
      <c r="M76" s="461" t="s">
        <v>32</v>
      </c>
      <c r="N76" s="558"/>
      <c r="O76" s="478">
        <f t="shared" si="2"/>
        <v>0</v>
      </c>
      <c r="P76" s="414"/>
    </row>
    <row r="77" spans="1:16" s="397" customFormat="1" ht="44.25" customHeight="1" thickTop="1" thickBot="1">
      <c r="A77" s="391"/>
      <c r="B77" s="487" t="s">
        <v>50</v>
      </c>
      <c r="C77" s="613" t="s">
        <v>192</v>
      </c>
      <c r="D77" s="919" t="s">
        <v>193</v>
      </c>
      <c r="E77" s="915"/>
      <c r="F77" s="601" t="s">
        <v>31</v>
      </c>
      <c r="G77" s="464">
        <v>0</v>
      </c>
      <c r="H77" s="502">
        <v>1</v>
      </c>
      <c r="I77" s="502">
        <v>1</v>
      </c>
      <c r="J77" s="502">
        <v>1</v>
      </c>
      <c r="K77" s="502">
        <v>1</v>
      </c>
      <c r="L77" s="467">
        <v>1</v>
      </c>
      <c r="M77" s="461" t="s">
        <v>45</v>
      </c>
      <c r="N77" s="503"/>
      <c r="O77" s="478">
        <f t="shared" si="2"/>
        <v>0</v>
      </c>
      <c r="P77" s="419" t="s">
        <v>907</v>
      </c>
    </row>
    <row r="78" spans="1:16" ht="48.75" customHeight="1" thickTop="1" thickBot="1">
      <c r="A78" s="215"/>
      <c r="B78" s="458" t="s">
        <v>53</v>
      </c>
      <c r="C78" s="613" t="s">
        <v>194</v>
      </c>
      <c r="D78" s="906" t="s">
        <v>195</v>
      </c>
      <c r="E78" s="907"/>
      <c r="F78" s="601" t="s">
        <v>31</v>
      </c>
      <c r="G78" s="460">
        <v>0</v>
      </c>
      <c r="H78" s="474">
        <v>1</v>
      </c>
      <c r="I78" s="474">
        <v>0</v>
      </c>
      <c r="J78" s="474">
        <v>0</v>
      </c>
      <c r="K78" s="474">
        <v>0</v>
      </c>
      <c r="L78" s="460">
        <f>SUM(H78:K78)</f>
        <v>1</v>
      </c>
      <c r="M78" s="461" t="s">
        <v>32</v>
      </c>
      <c r="N78" s="474"/>
      <c r="O78" s="478">
        <f t="shared" si="2"/>
        <v>0</v>
      </c>
      <c r="P78" s="414"/>
    </row>
    <row r="79" spans="1:16" ht="45" customHeight="1" thickTop="1" thickBot="1">
      <c r="A79" s="106"/>
      <c r="B79" s="458" t="s">
        <v>56</v>
      </c>
      <c r="C79" s="614" t="s">
        <v>196</v>
      </c>
      <c r="D79" s="906" t="s">
        <v>197</v>
      </c>
      <c r="E79" s="907"/>
      <c r="F79" s="601" t="s">
        <v>31</v>
      </c>
      <c r="G79" s="460">
        <v>0</v>
      </c>
      <c r="H79" s="474">
        <v>0</v>
      </c>
      <c r="I79" s="474">
        <v>1</v>
      </c>
      <c r="J79" s="630">
        <v>1</v>
      </c>
      <c r="K79" s="630">
        <v>0</v>
      </c>
      <c r="L79" s="460">
        <f>SUM(H79:K79)</f>
        <v>2</v>
      </c>
      <c r="M79" s="461" t="s">
        <v>32</v>
      </c>
      <c r="N79" s="503"/>
      <c r="O79" s="478">
        <f t="shared" si="2"/>
        <v>0</v>
      </c>
      <c r="P79" s="420" t="s">
        <v>900</v>
      </c>
    </row>
    <row r="80" spans="1:16" ht="42.75" customHeight="1" thickTop="1" thickBot="1">
      <c r="A80" s="106"/>
      <c r="B80" s="487" t="s">
        <v>59</v>
      </c>
      <c r="C80" s="614" t="s">
        <v>198</v>
      </c>
      <c r="D80" s="909" t="s">
        <v>199</v>
      </c>
      <c r="E80" s="910"/>
      <c r="F80" s="601" t="s">
        <v>31</v>
      </c>
      <c r="G80" s="464">
        <v>0</v>
      </c>
      <c r="H80" s="502">
        <v>0.25</v>
      </c>
      <c r="I80" s="502">
        <v>0.5</v>
      </c>
      <c r="J80" s="502">
        <v>0.75</v>
      </c>
      <c r="K80" s="502">
        <v>1</v>
      </c>
      <c r="L80" s="467">
        <f>K80</f>
        <v>1</v>
      </c>
      <c r="M80" s="461" t="s">
        <v>45</v>
      </c>
      <c r="N80" s="503"/>
      <c r="O80" s="478">
        <f t="shared" si="2"/>
        <v>0</v>
      </c>
      <c r="P80" s="414"/>
    </row>
    <row r="81" spans="1:16" s="397" customFormat="1" ht="49.5" customHeight="1" thickTop="1" thickBot="1">
      <c r="A81" s="391"/>
      <c r="B81" s="487" t="s">
        <v>62</v>
      </c>
      <c r="C81" s="613" t="s">
        <v>200</v>
      </c>
      <c r="D81" s="916" t="s">
        <v>201</v>
      </c>
      <c r="E81" s="915"/>
      <c r="F81" s="601" t="s">
        <v>31</v>
      </c>
      <c r="G81" s="464">
        <v>0</v>
      </c>
      <c r="H81" s="502">
        <v>1</v>
      </c>
      <c r="I81" s="502">
        <v>1</v>
      </c>
      <c r="J81" s="502">
        <v>1</v>
      </c>
      <c r="K81" s="502">
        <v>1</v>
      </c>
      <c r="L81" s="467">
        <f>K81</f>
        <v>1</v>
      </c>
      <c r="M81" s="461" t="s">
        <v>45</v>
      </c>
      <c r="N81" s="503"/>
      <c r="O81" s="478">
        <f t="shared" si="2"/>
        <v>0</v>
      </c>
      <c r="P81" s="421" t="s">
        <v>901</v>
      </c>
    </row>
    <row r="82" spans="1:16" s="397" customFormat="1" ht="46.5" customHeight="1" thickTop="1" thickBot="1">
      <c r="A82" s="391"/>
      <c r="B82" s="487" t="s">
        <v>65</v>
      </c>
      <c r="C82" s="613" t="s">
        <v>202</v>
      </c>
      <c r="D82" s="919" t="s">
        <v>203</v>
      </c>
      <c r="E82" s="915"/>
      <c r="F82" s="601" t="s">
        <v>31</v>
      </c>
      <c r="G82" s="464">
        <v>0</v>
      </c>
      <c r="H82" s="502">
        <v>0.25</v>
      </c>
      <c r="I82" s="502">
        <v>0.25</v>
      </c>
      <c r="J82" s="502">
        <v>0.25</v>
      </c>
      <c r="K82" s="502">
        <v>0.25</v>
      </c>
      <c r="L82" s="467">
        <f>SUM(H82:K82)</f>
        <v>1</v>
      </c>
      <c r="M82" s="461" t="s">
        <v>45</v>
      </c>
      <c r="N82" s="503"/>
      <c r="O82" s="478">
        <f t="shared" si="2"/>
        <v>0</v>
      </c>
      <c r="P82" s="421" t="s">
        <v>901</v>
      </c>
    </row>
    <row r="83" spans="1:16" s="397" customFormat="1" ht="51.75" customHeight="1" thickTop="1" thickBot="1">
      <c r="A83" s="391"/>
      <c r="B83" s="487" t="s">
        <v>99</v>
      </c>
      <c r="C83" s="613" t="s">
        <v>204</v>
      </c>
      <c r="D83" s="916" t="s">
        <v>205</v>
      </c>
      <c r="E83" s="915"/>
      <c r="F83" s="601" t="s">
        <v>31</v>
      </c>
      <c r="G83" s="464">
        <v>0</v>
      </c>
      <c r="H83" s="474">
        <v>2</v>
      </c>
      <c r="I83" s="474">
        <v>2</v>
      </c>
      <c r="J83" s="474">
        <v>2</v>
      </c>
      <c r="K83" s="474">
        <v>2</v>
      </c>
      <c r="L83" s="460">
        <v>2</v>
      </c>
      <c r="M83" s="461" t="s">
        <v>32</v>
      </c>
      <c r="N83" s="503"/>
      <c r="O83" s="478">
        <f t="shared" si="2"/>
        <v>0</v>
      </c>
      <c r="P83" s="421" t="s">
        <v>908</v>
      </c>
    </row>
    <row r="84" spans="1:16" s="397" customFormat="1" ht="51.75" customHeight="1" thickTop="1" thickBot="1">
      <c r="A84" s="391"/>
      <c r="B84" s="487" t="s">
        <v>66</v>
      </c>
      <c r="C84" s="613" t="s">
        <v>206</v>
      </c>
      <c r="D84" s="919" t="s">
        <v>207</v>
      </c>
      <c r="E84" s="915"/>
      <c r="F84" s="601" t="s">
        <v>31</v>
      </c>
      <c r="G84" s="464">
        <v>0</v>
      </c>
      <c r="H84" s="474">
        <v>3</v>
      </c>
      <c r="I84" s="474">
        <v>3</v>
      </c>
      <c r="J84" s="474">
        <v>3</v>
      </c>
      <c r="K84" s="474">
        <v>3</v>
      </c>
      <c r="L84" s="460">
        <f>SUM(H84:K84)</f>
        <v>12</v>
      </c>
      <c r="M84" s="461" t="s">
        <v>32</v>
      </c>
      <c r="N84" s="503"/>
      <c r="O84" s="478">
        <f t="shared" si="2"/>
        <v>0</v>
      </c>
      <c r="P84" s="421" t="s">
        <v>901</v>
      </c>
    </row>
    <row r="85" spans="1:16" s="397" customFormat="1" ht="51.75" customHeight="1" thickTop="1" thickBot="1">
      <c r="A85" s="391"/>
      <c r="B85" s="487" t="s">
        <v>69</v>
      </c>
      <c r="C85" s="613" t="s">
        <v>1034</v>
      </c>
      <c r="D85" s="919" t="s">
        <v>1035</v>
      </c>
      <c r="E85" s="915"/>
      <c r="F85" s="601" t="s">
        <v>31</v>
      </c>
      <c r="G85" s="464">
        <v>0</v>
      </c>
      <c r="H85" s="474">
        <v>0</v>
      </c>
      <c r="I85" s="474">
        <v>0</v>
      </c>
      <c r="J85" s="630">
        <v>50</v>
      </c>
      <c r="K85" s="630">
        <v>50</v>
      </c>
      <c r="L85" s="460">
        <f>SUM(H85:K85)</f>
        <v>100</v>
      </c>
      <c r="M85" s="461" t="s">
        <v>45</v>
      </c>
      <c r="N85" s="503"/>
      <c r="O85" s="478"/>
      <c r="P85" s="421"/>
    </row>
    <row r="86" spans="1:16" ht="66.75" customHeight="1" thickTop="1" thickBot="1">
      <c r="A86" s="52"/>
      <c r="B86" s="641" t="s">
        <v>215</v>
      </c>
      <c r="C86" s="643" t="s">
        <v>209</v>
      </c>
      <c r="D86" s="640" t="s">
        <v>210</v>
      </c>
      <c r="E86" s="477" t="s">
        <v>211</v>
      </c>
      <c r="F86" s="639" t="s">
        <v>212</v>
      </c>
      <c r="G86" s="529" t="s">
        <v>128</v>
      </c>
      <c r="H86" s="566">
        <v>0.25</v>
      </c>
      <c r="I86" s="566">
        <v>0.5</v>
      </c>
      <c r="J86" s="566">
        <v>0.75</v>
      </c>
      <c r="K86" s="566">
        <v>1</v>
      </c>
      <c r="L86" s="530">
        <v>1</v>
      </c>
      <c r="M86" s="456" t="s">
        <v>45</v>
      </c>
      <c r="N86" s="456"/>
      <c r="O86" s="457">
        <f t="shared" si="2"/>
        <v>0</v>
      </c>
      <c r="P86" s="414"/>
    </row>
    <row r="87" spans="1:16" ht="56.25" customHeight="1" thickTop="1" thickBot="1">
      <c r="A87" s="215"/>
      <c r="B87" s="494" t="s">
        <v>33</v>
      </c>
      <c r="C87" s="613" t="s">
        <v>213</v>
      </c>
      <c r="D87" s="917" t="s">
        <v>214</v>
      </c>
      <c r="E87" s="915"/>
      <c r="F87" s="601" t="s">
        <v>31</v>
      </c>
      <c r="G87" s="460">
        <v>0</v>
      </c>
      <c r="H87" s="474">
        <v>10</v>
      </c>
      <c r="I87" s="474">
        <v>10</v>
      </c>
      <c r="J87" s="474">
        <v>10</v>
      </c>
      <c r="K87" s="474">
        <v>5</v>
      </c>
      <c r="L87" s="460">
        <v>35</v>
      </c>
      <c r="M87" s="461" t="s">
        <v>32</v>
      </c>
      <c r="N87" s="558"/>
      <c r="O87" s="478">
        <f t="shared" si="2"/>
        <v>0</v>
      </c>
      <c r="P87" s="414"/>
    </row>
    <row r="88" spans="1:16" ht="54.75" customHeight="1" thickTop="1" thickBot="1">
      <c r="A88" s="52"/>
      <c r="B88" s="641" t="s">
        <v>1021</v>
      </c>
      <c r="C88" s="643" t="s">
        <v>216</v>
      </c>
      <c r="D88" s="640" t="s">
        <v>217</v>
      </c>
      <c r="E88" s="712" t="s">
        <v>1024</v>
      </c>
      <c r="F88" s="639" t="s">
        <v>187</v>
      </c>
      <c r="G88" s="529">
        <v>0</v>
      </c>
      <c r="H88" s="566">
        <v>0</v>
      </c>
      <c r="I88" s="566">
        <v>1</v>
      </c>
      <c r="J88" s="566">
        <v>1</v>
      </c>
      <c r="K88" s="566">
        <v>1</v>
      </c>
      <c r="L88" s="530">
        <f>K88</f>
        <v>1</v>
      </c>
      <c r="M88" s="456" t="s">
        <v>45</v>
      </c>
      <c r="N88" s="456"/>
      <c r="O88" s="457">
        <f t="shared" si="2"/>
        <v>0</v>
      </c>
      <c r="P88" s="414"/>
    </row>
    <row r="89" spans="1:16" ht="44.25" customHeight="1" thickTop="1" thickBot="1">
      <c r="A89" s="106"/>
      <c r="B89" s="463" t="s">
        <v>33</v>
      </c>
      <c r="C89" s="615" t="s">
        <v>219</v>
      </c>
      <c r="D89" s="919" t="s">
        <v>220</v>
      </c>
      <c r="E89" s="919"/>
      <c r="F89" s="601" t="s">
        <v>31</v>
      </c>
      <c r="G89" s="464">
        <v>0</v>
      </c>
      <c r="H89" s="503">
        <v>1</v>
      </c>
      <c r="I89" s="503">
        <v>1</v>
      </c>
      <c r="J89" s="503">
        <v>0</v>
      </c>
      <c r="K89" s="503">
        <v>0</v>
      </c>
      <c r="L89" s="464">
        <v>1</v>
      </c>
      <c r="M89" s="461" t="s">
        <v>32</v>
      </c>
      <c r="N89" s="503"/>
      <c r="O89" s="478">
        <f t="shared" si="2"/>
        <v>0</v>
      </c>
      <c r="P89" s="422"/>
    </row>
    <row r="90" spans="1:16" s="397" customFormat="1" ht="54" customHeight="1" thickTop="1" thickBot="1">
      <c r="A90" s="402"/>
      <c r="B90" s="488" t="s">
        <v>36</v>
      </c>
      <c r="C90" s="612" t="s">
        <v>221</v>
      </c>
      <c r="D90" s="919" t="s">
        <v>222</v>
      </c>
      <c r="E90" s="915"/>
      <c r="F90" s="601" t="s">
        <v>31</v>
      </c>
      <c r="G90" s="460">
        <v>0</v>
      </c>
      <c r="H90" s="474">
        <v>0</v>
      </c>
      <c r="I90" s="474">
        <v>1</v>
      </c>
      <c r="J90" s="474">
        <v>0</v>
      </c>
      <c r="K90" s="474">
        <v>0</v>
      </c>
      <c r="L90" s="460">
        <f>SUM(H90:K90)</f>
        <v>1</v>
      </c>
      <c r="M90" s="461" t="s">
        <v>32</v>
      </c>
      <c r="N90" s="474"/>
      <c r="O90" s="478">
        <f t="shared" si="2"/>
        <v>0</v>
      </c>
      <c r="P90" s="421" t="s">
        <v>901</v>
      </c>
    </row>
    <row r="91" spans="1:16" ht="72.75" customHeight="1" thickTop="1" thickBot="1">
      <c r="A91" s="244"/>
      <c r="B91" s="670" t="s">
        <v>223</v>
      </c>
      <c r="C91" s="671" t="s">
        <v>224</v>
      </c>
      <c r="D91" s="982" t="s">
        <v>225</v>
      </c>
      <c r="E91" s="982"/>
      <c r="F91" s="982"/>
      <c r="G91" s="951"/>
      <c r="H91" s="952"/>
      <c r="I91" s="952"/>
      <c r="J91" s="952"/>
      <c r="K91" s="952"/>
      <c r="L91" s="952"/>
      <c r="M91" s="952"/>
      <c r="N91" s="952"/>
      <c r="O91" s="953"/>
      <c r="P91" s="413"/>
    </row>
    <row r="92" spans="1:16" ht="50.25" customHeight="1" thickTop="1" thickBot="1">
      <c r="A92" s="52"/>
      <c r="B92" s="667" t="s">
        <v>227</v>
      </c>
      <c r="C92" s="667" t="s">
        <v>228</v>
      </c>
      <c r="D92" s="975" t="s">
        <v>229</v>
      </c>
      <c r="E92" s="976"/>
      <c r="F92" s="667" t="s">
        <v>226</v>
      </c>
      <c r="G92" s="954"/>
      <c r="H92" s="955"/>
      <c r="I92" s="955"/>
      <c r="J92" s="955"/>
      <c r="K92" s="955"/>
      <c r="L92" s="955"/>
      <c r="M92" s="955"/>
      <c r="N92" s="955"/>
      <c r="O92" s="956"/>
      <c r="P92" s="414"/>
    </row>
    <row r="93" spans="1:16" ht="39" customHeight="1" thickTop="1" thickBot="1">
      <c r="A93" s="52"/>
      <c r="B93" s="668" t="s">
        <v>230</v>
      </c>
      <c r="C93" s="669" t="s">
        <v>231</v>
      </c>
      <c r="D93" s="977" t="s">
        <v>232</v>
      </c>
      <c r="E93" s="978"/>
      <c r="F93" s="668" t="s">
        <v>226</v>
      </c>
      <c r="G93" s="957"/>
      <c r="H93" s="958"/>
      <c r="I93" s="958"/>
      <c r="J93" s="958"/>
      <c r="K93" s="958"/>
      <c r="L93" s="958"/>
      <c r="M93" s="958"/>
      <c r="N93" s="958"/>
      <c r="O93" s="959"/>
      <c r="P93" s="414"/>
    </row>
    <row r="94" spans="1:16" ht="48" customHeight="1" thickTop="1" thickBot="1">
      <c r="A94" s="52"/>
      <c r="B94" s="908" t="s">
        <v>233</v>
      </c>
      <c r="C94" s="452" t="s">
        <v>234</v>
      </c>
      <c r="D94" s="908" t="s">
        <v>235</v>
      </c>
      <c r="E94" s="477" t="s">
        <v>236</v>
      </c>
      <c r="F94" s="639" t="s">
        <v>237</v>
      </c>
      <c r="G94" s="525">
        <v>0</v>
      </c>
      <c r="H94" s="554">
        <v>0</v>
      </c>
      <c r="I94" s="554">
        <v>0</v>
      </c>
      <c r="J94" s="565">
        <v>7.2999999999999995E-2</v>
      </c>
      <c r="K94" s="565">
        <v>8.7999999999999995E-2</v>
      </c>
      <c r="L94" s="525">
        <f>SUBTOTAL(9,H94:K94)</f>
        <v>0.16099999999999998</v>
      </c>
      <c r="M94" s="456" t="s">
        <v>45</v>
      </c>
      <c r="N94" s="539"/>
      <c r="O94" s="527">
        <f>+N94/L94</f>
        <v>0</v>
      </c>
      <c r="P94" s="414"/>
    </row>
    <row r="95" spans="1:16" ht="54.75" customHeight="1" thickTop="1" thickBot="1">
      <c r="A95" s="52"/>
      <c r="B95" s="908"/>
      <c r="C95" s="452" t="s">
        <v>238</v>
      </c>
      <c r="D95" s="908"/>
      <c r="E95" s="480" t="s">
        <v>239</v>
      </c>
      <c r="F95" s="639" t="s">
        <v>237</v>
      </c>
      <c r="G95" s="540">
        <v>1.9800000000000002E-2</v>
      </c>
      <c r="H95" s="567">
        <v>1.4999999999999999E-2</v>
      </c>
      <c r="I95" s="567">
        <v>1.4500000000000001E-2</v>
      </c>
      <c r="J95" s="567">
        <v>1.4E-2</v>
      </c>
      <c r="K95" s="567">
        <v>1.35E-2</v>
      </c>
      <c r="L95" s="525">
        <f>SUBTOTAL(9,H95:K95)</f>
        <v>5.6999999999999995E-2</v>
      </c>
      <c r="M95" s="456" t="s">
        <v>45</v>
      </c>
      <c r="N95" s="539"/>
      <c r="O95" s="527">
        <f>+N95/L95</f>
        <v>0</v>
      </c>
      <c r="P95" s="414"/>
    </row>
    <row r="96" spans="1:16" ht="41.25" customHeight="1" thickTop="1" thickBot="1">
      <c r="A96" s="215"/>
      <c r="B96" s="458" t="s">
        <v>33</v>
      </c>
      <c r="C96" s="614" t="s">
        <v>240</v>
      </c>
      <c r="D96" s="906" t="s">
        <v>241</v>
      </c>
      <c r="E96" s="907"/>
      <c r="F96" s="601" t="s">
        <v>237</v>
      </c>
      <c r="G96" s="460">
        <v>0</v>
      </c>
      <c r="H96" s="474">
        <v>1</v>
      </c>
      <c r="I96" s="474">
        <v>0</v>
      </c>
      <c r="J96" s="474">
        <v>0</v>
      </c>
      <c r="K96" s="474">
        <v>0</v>
      </c>
      <c r="L96" s="460">
        <f>SUM(H96:K96)</f>
        <v>1</v>
      </c>
      <c r="M96" s="461" t="s">
        <v>32</v>
      </c>
      <c r="N96" s="474"/>
      <c r="O96" s="462">
        <f>+N96/L96</f>
        <v>0</v>
      </c>
      <c r="P96" s="414"/>
    </row>
    <row r="97" spans="1:16" ht="44.25" customHeight="1" thickTop="1" thickBot="1">
      <c r="A97" s="215"/>
      <c r="B97" s="458" t="s">
        <v>36</v>
      </c>
      <c r="C97" s="614" t="s">
        <v>242</v>
      </c>
      <c r="D97" s="906" t="s">
        <v>243</v>
      </c>
      <c r="E97" s="907"/>
      <c r="F97" s="601" t="s">
        <v>237</v>
      </c>
      <c r="G97" s="460">
        <v>0</v>
      </c>
      <c r="H97" s="474">
        <v>1</v>
      </c>
      <c r="I97" s="474">
        <v>0</v>
      </c>
      <c r="J97" s="474">
        <v>0</v>
      </c>
      <c r="K97" s="474">
        <v>0</v>
      </c>
      <c r="L97" s="460">
        <f>SUM(H97:K97)</f>
        <v>1</v>
      </c>
      <c r="M97" s="461" t="s">
        <v>32</v>
      </c>
      <c r="N97" s="474"/>
      <c r="O97" s="462">
        <f>+N97/L97</f>
        <v>0</v>
      </c>
      <c r="P97" s="414"/>
    </row>
    <row r="98" spans="1:16" ht="45.75" customHeight="1" thickTop="1" thickBot="1">
      <c r="A98" s="215"/>
      <c r="B98" s="458" t="s">
        <v>50</v>
      </c>
      <c r="C98" s="615" t="s">
        <v>244</v>
      </c>
      <c r="D98" s="906" t="s">
        <v>245</v>
      </c>
      <c r="E98" s="907"/>
      <c r="F98" s="601" t="s">
        <v>237</v>
      </c>
      <c r="G98" s="460">
        <v>0</v>
      </c>
      <c r="H98" s="474">
        <v>1</v>
      </c>
      <c r="I98" s="474">
        <v>0</v>
      </c>
      <c r="J98" s="474">
        <v>0</v>
      </c>
      <c r="K98" s="474">
        <v>0</v>
      </c>
      <c r="L98" s="460">
        <f>SUM(H98:K98)</f>
        <v>1</v>
      </c>
      <c r="M98" s="461" t="s">
        <v>32</v>
      </c>
      <c r="N98" s="474"/>
      <c r="O98" s="462">
        <f>+N98/L98</f>
        <v>0</v>
      </c>
      <c r="P98" s="414"/>
    </row>
    <row r="99" spans="1:16" ht="44.25" customHeight="1" thickTop="1" thickBot="1">
      <c r="A99" s="215"/>
      <c r="B99" s="458" t="s">
        <v>53</v>
      </c>
      <c r="C99" s="614" t="s">
        <v>246</v>
      </c>
      <c r="D99" s="906" t="s">
        <v>247</v>
      </c>
      <c r="E99" s="907"/>
      <c r="F99" s="601" t="s">
        <v>237</v>
      </c>
      <c r="G99" s="460" t="s">
        <v>128</v>
      </c>
      <c r="H99" s="474">
        <v>0</v>
      </c>
      <c r="I99" s="474">
        <v>1</v>
      </c>
      <c r="J99" s="474">
        <v>0</v>
      </c>
      <c r="K99" s="474">
        <v>0</v>
      </c>
      <c r="L99" s="460">
        <v>1</v>
      </c>
      <c r="M99" s="461" t="s">
        <v>32</v>
      </c>
      <c r="N99" s="474"/>
      <c r="O99" s="462"/>
      <c r="P99" s="414"/>
    </row>
    <row r="100" spans="1:16" ht="39" customHeight="1" thickTop="1" thickBot="1">
      <c r="A100" s="215"/>
      <c r="B100" s="488" t="s">
        <v>56</v>
      </c>
      <c r="C100" s="614" t="s">
        <v>248</v>
      </c>
      <c r="D100" s="906" t="s">
        <v>249</v>
      </c>
      <c r="E100" s="907"/>
      <c r="F100" s="601" t="s">
        <v>237</v>
      </c>
      <c r="G100" s="460" t="s">
        <v>128</v>
      </c>
      <c r="H100" s="474">
        <v>0</v>
      </c>
      <c r="I100" s="474">
        <v>25</v>
      </c>
      <c r="J100" s="474">
        <v>0</v>
      </c>
      <c r="K100" s="474">
        <v>0</v>
      </c>
      <c r="L100" s="460">
        <v>25</v>
      </c>
      <c r="M100" s="461" t="s">
        <v>32</v>
      </c>
      <c r="N100" s="474"/>
      <c r="O100" s="462"/>
      <c r="P100" s="414"/>
    </row>
    <row r="101" spans="1:16" ht="37.5" customHeight="1" thickTop="1" thickBot="1">
      <c r="A101" s="215"/>
      <c r="B101" s="488" t="s">
        <v>59</v>
      </c>
      <c r="C101" s="615" t="s">
        <v>252</v>
      </c>
      <c r="D101" s="906" t="s">
        <v>253</v>
      </c>
      <c r="E101" s="907"/>
      <c r="F101" s="601" t="s">
        <v>237</v>
      </c>
      <c r="G101" s="460">
        <v>0</v>
      </c>
      <c r="H101" s="474">
        <v>15</v>
      </c>
      <c r="I101" s="474">
        <v>0</v>
      </c>
      <c r="J101" s="474">
        <v>0</v>
      </c>
      <c r="K101" s="474">
        <v>0</v>
      </c>
      <c r="L101" s="460">
        <f>SUM(H101:K101)</f>
        <v>15</v>
      </c>
      <c r="M101" s="461" t="s">
        <v>32</v>
      </c>
      <c r="N101" s="474"/>
      <c r="O101" s="462">
        <f t="shared" ref="O101:O107" si="3">+N101/L101</f>
        <v>0</v>
      </c>
      <c r="P101" s="414"/>
    </row>
    <row r="102" spans="1:16" ht="41.25" customHeight="1" thickTop="1" thickBot="1">
      <c r="A102" s="215"/>
      <c r="B102" s="488" t="s">
        <v>62</v>
      </c>
      <c r="C102" s="615" t="s">
        <v>254</v>
      </c>
      <c r="D102" s="906" t="s">
        <v>255</v>
      </c>
      <c r="E102" s="907"/>
      <c r="F102" s="601" t="s">
        <v>237</v>
      </c>
      <c r="G102" s="460">
        <v>0</v>
      </c>
      <c r="H102" s="474">
        <v>1</v>
      </c>
      <c r="I102" s="474">
        <v>0</v>
      </c>
      <c r="J102" s="474">
        <v>0</v>
      </c>
      <c r="K102" s="474">
        <v>0</v>
      </c>
      <c r="L102" s="460">
        <f>SUM(H102:K102)</f>
        <v>1</v>
      </c>
      <c r="M102" s="461" t="s">
        <v>32</v>
      </c>
      <c r="N102" s="474"/>
      <c r="O102" s="462">
        <f t="shared" si="3"/>
        <v>0</v>
      </c>
      <c r="P102" s="414"/>
    </row>
    <row r="103" spans="1:16" ht="34.5" customHeight="1" thickTop="1" thickBot="1">
      <c r="A103" s="215"/>
      <c r="B103" s="488" t="s">
        <v>65</v>
      </c>
      <c r="C103" s="615" t="s">
        <v>256</v>
      </c>
      <c r="D103" s="906" t="s">
        <v>257</v>
      </c>
      <c r="E103" s="907"/>
      <c r="F103" s="601" t="s">
        <v>237</v>
      </c>
      <c r="G103" s="460">
        <v>0</v>
      </c>
      <c r="H103" s="474">
        <v>110</v>
      </c>
      <c r="I103" s="474">
        <v>0</v>
      </c>
      <c r="J103" s="474">
        <v>0</v>
      </c>
      <c r="K103" s="474">
        <v>0</v>
      </c>
      <c r="L103" s="460">
        <f>SUM(H103:K103)</f>
        <v>110</v>
      </c>
      <c r="M103" s="461" t="s">
        <v>32</v>
      </c>
      <c r="N103" s="474"/>
      <c r="O103" s="462">
        <f t="shared" si="3"/>
        <v>0</v>
      </c>
      <c r="P103" s="414"/>
    </row>
    <row r="104" spans="1:16" ht="38.25" customHeight="1" thickTop="1" thickBot="1">
      <c r="A104" s="106"/>
      <c r="B104" s="487" t="s">
        <v>99</v>
      </c>
      <c r="C104" s="612" t="s">
        <v>258</v>
      </c>
      <c r="D104" s="906" t="s">
        <v>259</v>
      </c>
      <c r="E104" s="907"/>
      <c r="F104" s="601" t="s">
        <v>237</v>
      </c>
      <c r="G104" s="464">
        <v>0</v>
      </c>
      <c r="H104" s="568">
        <v>26000</v>
      </c>
      <c r="I104" s="568">
        <v>26000</v>
      </c>
      <c r="J104" s="568">
        <v>26000</v>
      </c>
      <c r="K104" s="568">
        <v>26000</v>
      </c>
      <c r="L104" s="464">
        <f>SUBTOTAL(9,H104:K104)</f>
        <v>104000</v>
      </c>
      <c r="M104" s="461" t="s">
        <v>32</v>
      </c>
      <c r="N104" s="474"/>
      <c r="O104" s="462">
        <f t="shared" si="3"/>
        <v>0</v>
      </c>
      <c r="P104" s="416"/>
    </row>
    <row r="105" spans="1:16" ht="36.75" customHeight="1" thickTop="1" thickBot="1">
      <c r="A105" s="106"/>
      <c r="B105" s="487" t="s">
        <v>66</v>
      </c>
      <c r="C105" s="612" t="s">
        <v>260</v>
      </c>
      <c r="D105" s="906" t="s">
        <v>261</v>
      </c>
      <c r="E105" s="907"/>
      <c r="F105" s="601" t="s">
        <v>237</v>
      </c>
      <c r="G105" s="464">
        <v>0</v>
      </c>
      <c r="H105" s="502">
        <v>1</v>
      </c>
      <c r="I105" s="502">
        <v>1</v>
      </c>
      <c r="J105" s="502">
        <v>1</v>
      </c>
      <c r="K105" s="502">
        <v>1</v>
      </c>
      <c r="L105" s="467">
        <f>K105</f>
        <v>1</v>
      </c>
      <c r="M105" s="461" t="s">
        <v>45</v>
      </c>
      <c r="N105" s="474"/>
      <c r="O105" s="462">
        <f t="shared" si="3"/>
        <v>0</v>
      </c>
      <c r="P105" s="416"/>
    </row>
    <row r="106" spans="1:16" ht="45" customHeight="1" thickTop="1" thickBot="1">
      <c r="A106" s="106"/>
      <c r="B106" s="487" t="s">
        <v>69</v>
      </c>
      <c r="C106" s="612" t="s">
        <v>262</v>
      </c>
      <c r="D106" s="906" t="s">
        <v>263</v>
      </c>
      <c r="E106" s="907"/>
      <c r="F106" s="601" t="s">
        <v>237</v>
      </c>
      <c r="G106" s="464">
        <v>0</v>
      </c>
      <c r="H106" s="505">
        <v>0</v>
      </c>
      <c r="I106" s="505">
        <v>10</v>
      </c>
      <c r="J106" s="505">
        <v>10</v>
      </c>
      <c r="K106" s="505">
        <v>12</v>
      </c>
      <c r="L106" s="460">
        <f>SUM(H106:K106)</f>
        <v>32</v>
      </c>
      <c r="M106" s="461" t="s">
        <v>32</v>
      </c>
      <c r="N106" s="474"/>
      <c r="O106" s="462">
        <f t="shared" si="3"/>
        <v>0</v>
      </c>
      <c r="P106" s="416"/>
    </row>
    <row r="107" spans="1:16" ht="34.5" customHeight="1" thickTop="1" thickBot="1">
      <c r="A107" s="106"/>
      <c r="B107" s="487" t="s">
        <v>72</v>
      </c>
      <c r="C107" s="612" t="s">
        <v>264</v>
      </c>
      <c r="D107" s="919" t="s">
        <v>265</v>
      </c>
      <c r="E107" s="915"/>
      <c r="F107" s="601" t="s">
        <v>237</v>
      </c>
      <c r="G107" s="464">
        <v>0</v>
      </c>
      <c r="H107" s="505">
        <v>0</v>
      </c>
      <c r="I107" s="505">
        <v>1</v>
      </c>
      <c r="J107" s="505">
        <v>0</v>
      </c>
      <c r="K107" s="505">
        <v>0</v>
      </c>
      <c r="L107" s="460">
        <v>1</v>
      </c>
      <c r="M107" s="461" t="s">
        <v>32</v>
      </c>
      <c r="N107" s="474"/>
      <c r="O107" s="462">
        <f t="shared" si="3"/>
        <v>0</v>
      </c>
      <c r="P107" s="416"/>
    </row>
    <row r="108" spans="1:16" ht="34.5" customHeight="1" thickTop="1" thickBot="1">
      <c r="A108" s="106"/>
      <c r="B108" s="487" t="s">
        <v>75</v>
      </c>
      <c r="C108" s="612" t="s">
        <v>250</v>
      </c>
      <c r="D108" s="919" t="s">
        <v>933</v>
      </c>
      <c r="E108" s="915"/>
      <c r="F108" s="601" t="s">
        <v>237</v>
      </c>
      <c r="G108" s="460" t="s">
        <v>128</v>
      </c>
      <c r="H108" s="505">
        <v>0</v>
      </c>
      <c r="I108" s="505">
        <v>30</v>
      </c>
      <c r="J108" s="505">
        <v>0</v>
      </c>
      <c r="K108" s="505">
        <v>0</v>
      </c>
      <c r="L108" s="621">
        <f>+I108</f>
        <v>30</v>
      </c>
      <c r="M108" s="461" t="s">
        <v>32</v>
      </c>
      <c r="N108" s="474"/>
      <c r="O108" s="462"/>
      <c r="P108" s="416"/>
    </row>
    <row r="109" spans="1:16" ht="35.25" customHeight="1" thickTop="1" thickBot="1">
      <c r="A109" s="106"/>
      <c r="B109" s="463" t="s">
        <v>78</v>
      </c>
      <c r="C109" s="613" t="s">
        <v>266</v>
      </c>
      <c r="D109" s="906" t="s">
        <v>267</v>
      </c>
      <c r="E109" s="907"/>
      <c r="F109" s="601" t="s">
        <v>237</v>
      </c>
      <c r="G109" s="460" t="s">
        <v>128</v>
      </c>
      <c r="H109" s="505">
        <v>0</v>
      </c>
      <c r="I109" s="505">
        <v>7</v>
      </c>
      <c r="J109" s="505">
        <v>0</v>
      </c>
      <c r="K109" s="505">
        <v>0</v>
      </c>
      <c r="L109" s="460">
        <v>7</v>
      </c>
      <c r="M109" s="461" t="s">
        <v>32</v>
      </c>
      <c r="N109" s="474"/>
      <c r="O109" s="462"/>
      <c r="P109" s="416"/>
    </row>
    <row r="110" spans="1:16" ht="42.75" customHeight="1" thickTop="1" thickBot="1">
      <c r="A110" s="106"/>
      <c r="B110" s="463" t="s">
        <v>82</v>
      </c>
      <c r="C110" s="613" t="s">
        <v>268</v>
      </c>
      <c r="D110" s="906" t="s">
        <v>269</v>
      </c>
      <c r="E110" s="907"/>
      <c r="F110" s="601" t="s">
        <v>237</v>
      </c>
      <c r="G110" s="460" t="s">
        <v>128</v>
      </c>
      <c r="H110" s="505">
        <v>0</v>
      </c>
      <c r="I110" s="505">
        <v>40</v>
      </c>
      <c r="J110" s="505">
        <v>0</v>
      </c>
      <c r="K110" s="505">
        <v>0</v>
      </c>
      <c r="L110" s="460">
        <v>40</v>
      </c>
      <c r="M110" s="461" t="s">
        <v>32</v>
      </c>
      <c r="N110" s="474"/>
      <c r="O110" s="462"/>
      <c r="P110" s="416"/>
    </row>
    <row r="111" spans="1:16" ht="48" customHeight="1" thickTop="1" thickBot="1">
      <c r="A111" s="106"/>
      <c r="B111" s="487" t="s">
        <v>334</v>
      </c>
      <c r="C111" s="613" t="s">
        <v>270</v>
      </c>
      <c r="D111" s="906" t="s">
        <v>271</v>
      </c>
      <c r="E111" s="907"/>
      <c r="F111" s="601" t="s">
        <v>237</v>
      </c>
      <c r="G111" s="460" t="s">
        <v>128</v>
      </c>
      <c r="H111" s="505">
        <v>0</v>
      </c>
      <c r="I111" s="629">
        <v>100</v>
      </c>
      <c r="J111" s="505">
        <v>0</v>
      </c>
      <c r="K111" s="505">
        <v>0</v>
      </c>
      <c r="L111" s="460">
        <v>100</v>
      </c>
      <c r="M111" s="461" t="s">
        <v>45</v>
      </c>
      <c r="N111" s="474"/>
      <c r="O111" s="462"/>
      <c r="P111" s="416"/>
    </row>
    <row r="112" spans="1:16" ht="48" customHeight="1" thickTop="1" thickBot="1">
      <c r="A112" s="106"/>
      <c r="B112" s="487" t="s">
        <v>522</v>
      </c>
      <c r="C112" s="613" t="s">
        <v>1032</v>
      </c>
      <c r="D112" s="919" t="s">
        <v>1033</v>
      </c>
      <c r="E112" s="915"/>
      <c r="F112" s="601" t="s">
        <v>237</v>
      </c>
      <c r="G112" s="460" t="s">
        <v>128</v>
      </c>
      <c r="H112" s="505"/>
      <c r="I112" s="713">
        <v>25</v>
      </c>
      <c r="J112" s="505">
        <v>10</v>
      </c>
      <c r="K112" s="505">
        <v>15</v>
      </c>
      <c r="L112" s="621">
        <f>+H112+I112+J112+K112</f>
        <v>50</v>
      </c>
      <c r="M112" s="461" t="s">
        <v>32</v>
      </c>
      <c r="N112" s="474"/>
      <c r="O112" s="462"/>
      <c r="P112" s="416"/>
    </row>
    <row r="113" spans="1:16" ht="81" customHeight="1" thickTop="1" thickBot="1">
      <c r="A113" s="52"/>
      <c r="B113" s="640" t="s">
        <v>272</v>
      </c>
      <c r="C113" s="452" t="s">
        <v>273</v>
      </c>
      <c r="D113" s="453" t="s">
        <v>274</v>
      </c>
      <c r="E113" s="480" t="s">
        <v>910</v>
      </c>
      <c r="F113" s="639" t="s">
        <v>275</v>
      </c>
      <c r="G113" s="529">
        <v>0</v>
      </c>
      <c r="H113" s="539">
        <v>3244</v>
      </c>
      <c r="I113" s="539">
        <v>3244</v>
      </c>
      <c r="J113" s="539">
        <v>3244</v>
      </c>
      <c r="K113" s="539">
        <v>3244</v>
      </c>
      <c r="L113" s="529">
        <f>K113</f>
        <v>3244</v>
      </c>
      <c r="M113" s="456" t="s">
        <v>32</v>
      </c>
      <c r="N113" s="539"/>
      <c r="O113" s="527">
        <f t="shared" ref="O113:O120" si="4">+N113/L113</f>
        <v>0</v>
      </c>
      <c r="P113" s="414"/>
    </row>
    <row r="114" spans="1:16" ht="46.5" customHeight="1" thickTop="1" thickBot="1">
      <c r="A114" s="215"/>
      <c r="B114" s="458" t="s">
        <v>33</v>
      </c>
      <c r="C114" s="615" t="s">
        <v>276</v>
      </c>
      <c r="D114" s="906" t="s">
        <v>277</v>
      </c>
      <c r="E114" s="907"/>
      <c r="F114" s="601" t="s">
        <v>275</v>
      </c>
      <c r="G114" s="460">
        <v>0</v>
      </c>
      <c r="H114" s="474">
        <v>1</v>
      </c>
      <c r="I114" s="474">
        <v>0</v>
      </c>
      <c r="J114" s="474">
        <v>0</v>
      </c>
      <c r="K114" s="474">
        <v>0</v>
      </c>
      <c r="L114" s="460">
        <f>SUM(H114:K114)</f>
        <v>1</v>
      </c>
      <c r="M114" s="461" t="s">
        <v>32</v>
      </c>
      <c r="N114" s="474"/>
      <c r="O114" s="462">
        <f t="shared" si="4"/>
        <v>0</v>
      </c>
      <c r="P114" s="414"/>
    </row>
    <row r="115" spans="1:16" ht="60.75" customHeight="1" thickTop="1" thickBot="1">
      <c r="A115" s="215"/>
      <c r="B115" s="458" t="s">
        <v>36</v>
      </c>
      <c r="C115" s="615" t="s">
        <v>278</v>
      </c>
      <c r="D115" s="906" t="s">
        <v>279</v>
      </c>
      <c r="E115" s="907"/>
      <c r="F115" s="601" t="s">
        <v>275</v>
      </c>
      <c r="G115" s="460">
        <v>0</v>
      </c>
      <c r="H115" s="474">
        <v>1</v>
      </c>
      <c r="I115" s="474">
        <v>0</v>
      </c>
      <c r="J115" s="474">
        <v>0</v>
      </c>
      <c r="K115" s="474">
        <v>0</v>
      </c>
      <c r="L115" s="460">
        <f>SUM(H115:K115)</f>
        <v>1</v>
      </c>
      <c r="M115" s="461" t="s">
        <v>32</v>
      </c>
      <c r="N115" s="474"/>
      <c r="O115" s="462">
        <f t="shared" si="4"/>
        <v>0</v>
      </c>
      <c r="P115" s="414"/>
    </row>
    <row r="116" spans="1:16" ht="43.5" customHeight="1" thickTop="1" thickBot="1">
      <c r="A116" s="106"/>
      <c r="B116" s="463" t="s">
        <v>50</v>
      </c>
      <c r="C116" s="612" t="s">
        <v>281</v>
      </c>
      <c r="D116" s="909" t="s">
        <v>282</v>
      </c>
      <c r="E116" s="910"/>
      <c r="F116" s="601" t="s">
        <v>275</v>
      </c>
      <c r="G116" s="464">
        <v>2</v>
      </c>
      <c r="H116" s="503">
        <v>1</v>
      </c>
      <c r="I116" s="503">
        <v>1</v>
      </c>
      <c r="J116" s="503">
        <v>1</v>
      </c>
      <c r="K116" s="503">
        <v>1</v>
      </c>
      <c r="L116" s="464">
        <f>SUBTOTAL(9,H116:K116)</f>
        <v>4</v>
      </c>
      <c r="M116" s="461" t="s">
        <v>32</v>
      </c>
      <c r="N116" s="474"/>
      <c r="O116" s="462">
        <f t="shared" si="4"/>
        <v>0</v>
      </c>
      <c r="P116" s="416"/>
    </row>
    <row r="117" spans="1:16" ht="71.25" customHeight="1" thickTop="1" thickBot="1">
      <c r="A117" s="106"/>
      <c r="B117" s="463" t="s">
        <v>53</v>
      </c>
      <c r="C117" s="612" t="s">
        <v>283</v>
      </c>
      <c r="D117" s="909" t="s">
        <v>284</v>
      </c>
      <c r="E117" s="910"/>
      <c r="F117" s="601" t="s">
        <v>275</v>
      </c>
      <c r="G117" s="464">
        <v>0</v>
      </c>
      <c r="H117" s="503">
        <v>2</v>
      </c>
      <c r="I117" s="503">
        <v>2</v>
      </c>
      <c r="J117" s="503">
        <v>1</v>
      </c>
      <c r="K117" s="503">
        <v>0</v>
      </c>
      <c r="L117" s="464">
        <f>SUBTOTAL(9,H117:K117)</f>
        <v>5</v>
      </c>
      <c r="M117" s="461" t="s">
        <v>32</v>
      </c>
      <c r="N117" s="474"/>
      <c r="O117" s="462">
        <f t="shared" si="4"/>
        <v>0</v>
      </c>
      <c r="P117" s="416"/>
    </row>
    <row r="118" spans="1:16" ht="44.25" customHeight="1" thickTop="1" thickBot="1">
      <c r="A118" s="106"/>
      <c r="B118" s="463" t="s">
        <v>56</v>
      </c>
      <c r="C118" s="612" t="s">
        <v>285</v>
      </c>
      <c r="D118" s="909" t="s">
        <v>286</v>
      </c>
      <c r="E118" s="910"/>
      <c r="F118" s="601" t="s">
        <v>275</v>
      </c>
      <c r="G118" s="464">
        <v>0</v>
      </c>
      <c r="H118" s="503">
        <v>1</v>
      </c>
      <c r="I118" s="503">
        <v>0</v>
      </c>
      <c r="J118" s="503">
        <v>0</v>
      </c>
      <c r="K118" s="503">
        <v>0</v>
      </c>
      <c r="L118" s="464">
        <v>1</v>
      </c>
      <c r="M118" s="461" t="s">
        <v>32</v>
      </c>
      <c r="N118" s="474"/>
      <c r="O118" s="462">
        <f t="shared" si="4"/>
        <v>0</v>
      </c>
      <c r="P118" s="416"/>
    </row>
    <row r="119" spans="1:16" ht="42.75" customHeight="1" thickTop="1" thickBot="1">
      <c r="A119" s="215"/>
      <c r="B119" s="458" t="s">
        <v>59</v>
      </c>
      <c r="C119" s="612" t="s">
        <v>287</v>
      </c>
      <c r="D119" s="909" t="s">
        <v>288</v>
      </c>
      <c r="E119" s="910"/>
      <c r="F119" s="601" t="s">
        <v>275</v>
      </c>
      <c r="G119" s="464">
        <v>0</v>
      </c>
      <c r="H119" s="503">
        <v>1</v>
      </c>
      <c r="I119" s="503">
        <v>1</v>
      </c>
      <c r="J119" s="503">
        <v>1</v>
      </c>
      <c r="K119" s="503">
        <v>1</v>
      </c>
      <c r="L119" s="464">
        <f>SUBTOTAL(9,H119:K119)</f>
        <v>4</v>
      </c>
      <c r="M119" s="461" t="s">
        <v>32</v>
      </c>
      <c r="N119" s="474"/>
      <c r="O119" s="462">
        <f t="shared" si="4"/>
        <v>0</v>
      </c>
      <c r="P119" s="416"/>
    </row>
    <row r="120" spans="1:16" ht="42.75" customHeight="1" thickTop="1" thickBot="1">
      <c r="A120" s="215"/>
      <c r="B120" s="458" t="s">
        <v>62</v>
      </c>
      <c r="C120" s="612" t="s">
        <v>289</v>
      </c>
      <c r="D120" s="925" t="s">
        <v>290</v>
      </c>
      <c r="E120" s="907"/>
      <c r="F120" s="601" t="s">
        <v>275</v>
      </c>
      <c r="G120" s="460">
        <v>0</v>
      </c>
      <c r="H120" s="474">
        <v>4</v>
      </c>
      <c r="I120" s="474">
        <v>5</v>
      </c>
      <c r="J120" s="474">
        <v>7</v>
      </c>
      <c r="K120" s="474">
        <v>10</v>
      </c>
      <c r="L120" s="460">
        <f>K120</f>
        <v>10</v>
      </c>
      <c r="M120" s="461" t="s">
        <v>32</v>
      </c>
      <c r="N120" s="474"/>
      <c r="O120" s="462">
        <f t="shared" si="4"/>
        <v>0</v>
      </c>
      <c r="P120" s="422"/>
    </row>
    <row r="121" spans="1:16" ht="76.5" customHeight="1" thickTop="1" thickBot="1">
      <c r="A121" s="244"/>
      <c r="B121" s="672" t="s">
        <v>291</v>
      </c>
      <c r="C121" s="671" t="s">
        <v>292</v>
      </c>
      <c r="D121" s="982" t="s">
        <v>293</v>
      </c>
      <c r="E121" s="982"/>
      <c r="F121" s="982"/>
      <c r="G121" s="951"/>
      <c r="H121" s="952"/>
      <c r="I121" s="952"/>
      <c r="J121" s="952"/>
      <c r="K121" s="952"/>
      <c r="L121" s="952"/>
      <c r="M121" s="952"/>
      <c r="N121" s="952"/>
      <c r="O121" s="953"/>
      <c r="P121" s="413"/>
    </row>
    <row r="122" spans="1:16" ht="59.25" customHeight="1" thickTop="1" thickBot="1">
      <c r="A122" s="52"/>
      <c r="B122" s="667" t="s">
        <v>295</v>
      </c>
      <c r="C122" s="667" t="s">
        <v>296</v>
      </c>
      <c r="D122" s="975" t="s">
        <v>297</v>
      </c>
      <c r="E122" s="976"/>
      <c r="F122" s="667" t="s">
        <v>294</v>
      </c>
      <c r="G122" s="954"/>
      <c r="H122" s="955"/>
      <c r="I122" s="955"/>
      <c r="J122" s="955"/>
      <c r="K122" s="955"/>
      <c r="L122" s="955"/>
      <c r="M122" s="955"/>
      <c r="N122" s="955"/>
      <c r="O122" s="956"/>
      <c r="P122" s="414"/>
    </row>
    <row r="123" spans="1:16" ht="58.5" customHeight="1" thickTop="1" thickBot="1">
      <c r="A123" s="52"/>
      <c r="B123" s="668" t="s">
        <v>298</v>
      </c>
      <c r="C123" s="669" t="s">
        <v>299</v>
      </c>
      <c r="D123" s="977" t="s">
        <v>300</v>
      </c>
      <c r="E123" s="978"/>
      <c r="F123" s="668" t="s">
        <v>301</v>
      </c>
      <c r="G123" s="948"/>
      <c r="H123" s="949"/>
      <c r="I123" s="949"/>
      <c r="J123" s="949"/>
      <c r="K123" s="949"/>
      <c r="L123" s="949"/>
      <c r="M123" s="949"/>
      <c r="N123" s="949"/>
      <c r="O123" s="950"/>
      <c r="P123" s="414"/>
    </row>
    <row r="124" spans="1:16" ht="72" customHeight="1" thickTop="1" thickBot="1">
      <c r="A124" s="52"/>
      <c r="B124" s="908" t="s">
        <v>302</v>
      </c>
      <c r="C124" s="452" t="s">
        <v>303</v>
      </c>
      <c r="D124" s="903" t="s">
        <v>304</v>
      </c>
      <c r="E124" s="617" t="s">
        <v>305</v>
      </c>
      <c r="F124" s="603" t="s">
        <v>301</v>
      </c>
      <c r="G124" s="549">
        <v>0</v>
      </c>
      <c r="H124" s="570">
        <v>0</v>
      </c>
      <c r="I124" s="570">
        <v>2</v>
      </c>
      <c r="J124" s="570">
        <v>0</v>
      </c>
      <c r="K124" s="570">
        <v>0</v>
      </c>
      <c r="L124" s="549">
        <f>SUM(H124:K124)</f>
        <v>2</v>
      </c>
      <c r="M124" s="456" t="s">
        <v>32</v>
      </c>
      <c r="N124" s="456"/>
      <c r="O124" s="457">
        <f>+N124/L124</f>
        <v>0</v>
      </c>
      <c r="P124" s="414"/>
    </row>
    <row r="125" spans="1:16" ht="66" customHeight="1" thickTop="1" thickBot="1">
      <c r="A125" s="52"/>
      <c r="B125" s="908"/>
      <c r="C125" s="452" t="s">
        <v>306</v>
      </c>
      <c r="D125" s="903"/>
      <c r="E125" s="598" t="s">
        <v>936</v>
      </c>
      <c r="F125" s="603" t="s">
        <v>301</v>
      </c>
      <c r="G125" s="549">
        <v>0</v>
      </c>
      <c r="H125" s="570">
        <v>2</v>
      </c>
      <c r="I125" s="570">
        <v>2</v>
      </c>
      <c r="J125" s="570">
        <v>2</v>
      </c>
      <c r="K125" s="570">
        <v>2</v>
      </c>
      <c r="L125" s="549">
        <f>SUM(H125:K125)</f>
        <v>8</v>
      </c>
      <c r="M125" s="456" t="s">
        <v>32</v>
      </c>
      <c r="N125" s="456"/>
      <c r="O125" s="457">
        <f>+N125/L125</f>
        <v>0</v>
      </c>
      <c r="P125" s="414"/>
    </row>
    <row r="126" spans="1:16" ht="52.5" customHeight="1" thickTop="1" thickBot="1">
      <c r="A126" s="215"/>
      <c r="B126" s="908"/>
      <c r="C126" s="452" t="s">
        <v>308</v>
      </c>
      <c r="D126" s="903"/>
      <c r="E126" s="608" t="s">
        <v>309</v>
      </c>
      <c r="F126" s="604" t="s">
        <v>301</v>
      </c>
      <c r="G126" s="549">
        <v>0</v>
      </c>
      <c r="H126" s="571">
        <v>0</v>
      </c>
      <c r="I126" s="572">
        <v>0.85</v>
      </c>
      <c r="J126" s="572">
        <v>0.85</v>
      </c>
      <c r="K126" s="572">
        <v>0.85</v>
      </c>
      <c r="L126" s="594">
        <v>0.85</v>
      </c>
      <c r="M126" s="532" t="s">
        <v>45</v>
      </c>
      <c r="N126" s="532"/>
      <c r="O126" s="457"/>
      <c r="P126" s="414"/>
    </row>
    <row r="127" spans="1:16" ht="36.75" customHeight="1" thickTop="1" thickBot="1">
      <c r="A127" s="215"/>
      <c r="B127" s="499" t="s">
        <v>33</v>
      </c>
      <c r="C127" s="673" t="s">
        <v>310</v>
      </c>
      <c r="D127" s="906" t="s">
        <v>311</v>
      </c>
      <c r="E127" s="907"/>
      <c r="F127" s="601" t="s">
        <v>301</v>
      </c>
      <c r="G127" s="500">
        <v>1</v>
      </c>
      <c r="H127" s="573">
        <v>1</v>
      </c>
      <c r="I127" s="573">
        <v>1</v>
      </c>
      <c r="J127" s="573">
        <v>1</v>
      </c>
      <c r="K127" s="573">
        <v>1</v>
      </c>
      <c r="L127" s="500">
        <v>1</v>
      </c>
      <c r="M127" s="461" t="s">
        <v>32</v>
      </c>
      <c r="N127" s="474"/>
      <c r="O127" s="462"/>
      <c r="P127" s="414"/>
    </row>
    <row r="128" spans="1:16" ht="35.25" customHeight="1" thickTop="1" thickBot="1">
      <c r="A128" s="215"/>
      <c r="B128" s="458" t="s">
        <v>36</v>
      </c>
      <c r="C128" s="618" t="s">
        <v>312</v>
      </c>
      <c r="D128" s="906" t="s">
        <v>313</v>
      </c>
      <c r="E128" s="907"/>
      <c r="F128" s="601" t="s">
        <v>301</v>
      </c>
      <c r="G128" s="464">
        <v>0</v>
      </c>
      <c r="H128" s="503">
        <v>0</v>
      </c>
      <c r="I128" s="503">
        <v>2</v>
      </c>
      <c r="J128" s="503">
        <v>0</v>
      </c>
      <c r="K128" s="503">
        <v>0</v>
      </c>
      <c r="L128" s="464">
        <v>2</v>
      </c>
      <c r="M128" s="461" t="s">
        <v>32</v>
      </c>
      <c r="N128" s="474"/>
      <c r="O128" s="462">
        <f t="shared" ref="O128:O147" si="5">+N128/L128</f>
        <v>0</v>
      </c>
      <c r="P128" s="415"/>
    </row>
    <row r="129" spans="1:16" ht="33.75" customHeight="1" thickTop="1" thickBot="1">
      <c r="A129" s="215"/>
      <c r="B129" s="458" t="s">
        <v>50</v>
      </c>
      <c r="C129" s="614" t="s">
        <v>314</v>
      </c>
      <c r="D129" s="906" t="s">
        <v>315</v>
      </c>
      <c r="E129" s="907"/>
      <c r="F129" s="601" t="s">
        <v>301</v>
      </c>
      <c r="G129" s="464">
        <v>0</v>
      </c>
      <c r="H129" s="503">
        <v>2</v>
      </c>
      <c r="I129" s="503">
        <v>2</v>
      </c>
      <c r="J129" s="503">
        <v>2</v>
      </c>
      <c r="K129" s="503">
        <v>2</v>
      </c>
      <c r="L129" s="464">
        <v>8</v>
      </c>
      <c r="M129" s="461" t="s">
        <v>32</v>
      </c>
      <c r="N129" s="474"/>
      <c r="O129" s="462">
        <f t="shared" si="5"/>
        <v>0</v>
      </c>
      <c r="P129" s="415"/>
    </row>
    <row r="130" spans="1:16" ht="33.75" customHeight="1" thickTop="1" thickBot="1">
      <c r="A130" s="215"/>
      <c r="B130" s="458" t="s">
        <v>53</v>
      </c>
      <c r="C130" s="614" t="s">
        <v>316</v>
      </c>
      <c r="D130" s="906" t="s">
        <v>317</v>
      </c>
      <c r="E130" s="907"/>
      <c r="F130" s="601" t="s">
        <v>301</v>
      </c>
      <c r="G130" s="460">
        <v>750</v>
      </c>
      <c r="H130" s="474">
        <v>750</v>
      </c>
      <c r="I130" s="474">
        <v>0</v>
      </c>
      <c r="J130" s="474">
        <v>300</v>
      </c>
      <c r="K130" s="474">
        <v>397</v>
      </c>
      <c r="L130" s="460">
        <f>SUM(H130:K130)</f>
        <v>1447</v>
      </c>
      <c r="M130" s="461" t="s">
        <v>32</v>
      </c>
      <c r="N130" s="474"/>
      <c r="O130" s="462">
        <f t="shared" si="5"/>
        <v>0</v>
      </c>
      <c r="P130" s="423"/>
    </row>
    <row r="131" spans="1:16" ht="33" customHeight="1" thickTop="1" thickBot="1">
      <c r="A131" s="215"/>
      <c r="B131" s="458" t="s">
        <v>56</v>
      </c>
      <c r="C131" s="615" t="s">
        <v>318</v>
      </c>
      <c r="D131" s="906" t="s">
        <v>319</v>
      </c>
      <c r="E131" s="907"/>
      <c r="F131" s="601" t="s">
        <v>301</v>
      </c>
      <c r="G131" s="460">
        <v>0</v>
      </c>
      <c r="H131" s="474">
        <v>1200</v>
      </c>
      <c r="I131" s="474">
        <v>2400</v>
      </c>
      <c r="J131" s="474">
        <v>1200</v>
      </c>
      <c r="K131" s="474">
        <v>1770</v>
      </c>
      <c r="L131" s="460">
        <f>SUBTOTAL(9,H131:K131)</f>
        <v>6570</v>
      </c>
      <c r="M131" s="461" t="s">
        <v>32</v>
      </c>
      <c r="N131" s="474">
        <f>SUBTOTAL(9,H131:M131)</f>
        <v>6570</v>
      </c>
      <c r="O131" s="462">
        <f t="shared" si="5"/>
        <v>1</v>
      </c>
      <c r="P131" s="423"/>
    </row>
    <row r="132" spans="1:16" ht="31.5" customHeight="1" thickTop="1" thickBot="1">
      <c r="A132" s="215"/>
      <c r="B132" s="458" t="s">
        <v>59</v>
      </c>
      <c r="C132" s="615" t="s">
        <v>320</v>
      </c>
      <c r="D132" s="906" t="s">
        <v>321</v>
      </c>
      <c r="E132" s="907"/>
      <c r="F132" s="601" t="s">
        <v>301</v>
      </c>
      <c r="G132" s="460">
        <v>0</v>
      </c>
      <c r="H132" s="474">
        <v>8000</v>
      </c>
      <c r="I132" s="474">
        <v>5000</v>
      </c>
      <c r="J132" s="474">
        <v>5000</v>
      </c>
      <c r="K132" s="474">
        <v>5000</v>
      </c>
      <c r="L132" s="460">
        <f>+MAX(H132:K132)</f>
        <v>8000</v>
      </c>
      <c r="M132" s="461" t="s">
        <v>32</v>
      </c>
      <c r="N132" s="474"/>
      <c r="O132" s="462">
        <f t="shared" si="5"/>
        <v>0</v>
      </c>
      <c r="P132" s="423"/>
    </row>
    <row r="133" spans="1:16" ht="38.25" customHeight="1" thickTop="1" thickBot="1">
      <c r="A133" s="215"/>
      <c r="B133" s="458" t="s">
        <v>62</v>
      </c>
      <c r="C133" s="615" t="s">
        <v>322</v>
      </c>
      <c r="D133" s="906" t="s">
        <v>323</v>
      </c>
      <c r="E133" s="907"/>
      <c r="F133" s="601" t="s">
        <v>301</v>
      </c>
      <c r="G133" s="460">
        <v>0</v>
      </c>
      <c r="H133" s="474">
        <v>120</v>
      </c>
      <c r="I133" s="474">
        <v>120</v>
      </c>
      <c r="J133" s="474">
        <v>120</v>
      </c>
      <c r="K133" s="474">
        <v>120</v>
      </c>
      <c r="L133" s="460">
        <v>480</v>
      </c>
      <c r="M133" s="461" t="s">
        <v>32</v>
      </c>
      <c r="N133" s="474"/>
      <c r="O133" s="462">
        <f t="shared" si="5"/>
        <v>0</v>
      </c>
      <c r="P133" s="423"/>
    </row>
    <row r="134" spans="1:16" ht="39" customHeight="1" thickTop="1" thickBot="1">
      <c r="A134" s="215"/>
      <c r="B134" s="458" t="s">
        <v>65</v>
      </c>
      <c r="C134" s="615" t="s">
        <v>324</v>
      </c>
      <c r="D134" s="906" t="s">
        <v>325</v>
      </c>
      <c r="E134" s="907"/>
      <c r="F134" s="601" t="s">
        <v>301</v>
      </c>
      <c r="G134" s="460">
        <v>0</v>
      </c>
      <c r="H134" s="474">
        <v>1272</v>
      </c>
      <c r="I134" s="474">
        <v>1272</v>
      </c>
      <c r="J134" s="474">
        <v>1272</v>
      </c>
      <c r="K134" s="474">
        <v>1272</v>
      </c>
      <c r="L134" s="460">
        <v>5088</v>
      </c>
      <c r="M134" s="461" t="s">
        <v>32</v>
      </c>
      <c r="N134" s="474"/>
      <c r="O134" s="462">
        <f t="shared" si="5"/>
        <v>0</v>
      </c>
      <c r="P134" s="423"/>
    </row>
    <row r="135" spans="1:16" ht="36" customHeight="1" thickTop="1" thickBot="1">
      <c r="A135" s="215"/>
      <c r="B135" s="458" t="s">
        <v>99</v>
      </c>
      <c r="C135" s="618" t="s">
        <v>326</v>
      </c>
      <c r="D135" s="906" t="s">
        <v>327</v>
      </c>
      <c r="E135" s="907"/>
      <c r="F135" s="601" t="s">
        <v>301</v>
      </c>
      <c r="G135" s="460">
        <v>0</v>
      </c>
      <c r="H135" s="474">
        <v>3</v>
      </c>
      <c r="I135" s="474">
        <v>0</v>
      </c>
      <c r="J135" s="474">
        <v>0</v>
      </c>
      <c r="K135" s="474">
        <v>0</v>
      </c>
      <c r="L135" s="500">
        <f>+MAX(H135:K135)</f>
        <v>3</v>
      </c>
      <c r="M135" s="461" t="s">
        <v>32</v>
      </c>
      <c r="N135" s="474"/>
      <c r="O135" s="462">
        <f t="shared" si="5"/>
        <v>0</v>
      </c>
      <c r="P135" s="424"/>
    </row>
    <row r="136" spans="1:16" ht="39" customHeight="1" thickTop="1" thickBot="1">
      <c r="A136" s="215"/>
      <c r="B136" s="458" t="s">
        <v>66</v>
      </c>
      <c r="C136" s="615" t="s">
        <v>328</v>
      </c>
      <c r="D136" s="906" t="s">
        <v>329</v>
      </c>
      <c r="E136" s="907"/>
      <c r="F136" s="601" t="s">
        <v>301</v>
      </c>
      <c r="G136" s="460">
        <v>0</v>
      </c>
      <c r="H136" s="474">
        <v>780</v>
      </c>
      <c r="I136" s="474">
        <v>300</v>
      </c>
      <c r="J136" s="474">
        <v>300</v>
      </c>
      <c r="K136" s="474">
        <v>300</v>
      </c>
      <c r="L136" s="460">
        <f>SUM(H136:K136)</f>
        <v>1680</v>
      </c>
      <c r="M136" s="461" t="s">
        <v>32</v>
      </c>
      <c r="N136" s="474"/>
      <c r="O136" s="462">
        <f t="shared" si="5"/>
        <v>0</v>
      </c>
      <c r="P136" s="423"/>
    </row>
    <row r="137" spans="1:16" ht="54.75" customHeight="1" thickTop="1" thickBot="1">
      <c r="A137" s="215"/>
      <c r="B137" s="458" t="s">
        <v>69</v>
      </c>
      <c r="C137" s="615" t="s">
        <v>330</v>
      </c>
      <c r="D137" s="906" t="s">
        <v>331</v>
      </c>
      <c r="E137" s="907"/>
      <c r="F137" s="601" t="s">
        <v>301</v>
      </c>
      <c r="G137" s="460">
        <v>0</v>
      </c>
      <c r="H137" s="573">
        <v>0</v>
      </c>
      <c r="I137" s="573">
        <v>100</v>
      </c>
      <c r="J137" s="573">
        <v>0</v>
      </c>
      <c r="K137" s="573">
        <v>0</v>
      </c>
      <c r="L137" s="500">
        <f>+I137</f>
        <v>100</v>
      </c>
      <c r="M137" s="461" t="s">
        <v>32</v>
      </c>
      <c r="N137" s="474"/>
      <c r="O137" s="462">
        <f t="shared" si="5"/>
        <v>0</v>
      </c>
      <c r="P137" s="423"/>
    </row>
    <row r="138" spans="1:16" ht="37.5" customHeight="1" thickTop="1" thickBot="1">
      <c r="A138" s="215"/>
      <c r="B138" s="458" t="s">
        <v>72</v>
      </c>
      <c r="C138" s="615" t="s">
        <v>332</v>
      </c>
      <c r="D138" s="906" t="s">
        <v>333</v>
      </c>
      <c r="E138" s="907"/>
      <c r="F138" s="601" t="s">
        <v>301</v>
      </c>
      <c r="G138" s="482">
        <v>0</v>
      </c>
      <c r="H138" s="556"/>
      <c r="I138" s="556">
        <v>1</v>
      </c>
      <c r="J138" s="556">
        <v>1</v>
      </c>
      <c r="K138" s="556">
        <v>1</v>
      </c>
      <c r="L138" s="482">
        <v>1</v>
      </c>
      <c r="M138" s="461" t="s">
        <v>45</v>
      </c>
      <c r="N138" s="474"/>
      <c r="O138" s="462">
        <f t="shared" si="5"/>
        <v>0</v>
      </c>
      <c r="P138" s="423"/>
    </row>
    <row r="139" spans="1:16" ht="47.25" customHeight="1" thickTop="1" thickBot="1">
      <c r="A139" s="215"/>
      <c r="B139" s="458" t="s">
        <v>75</v>
      </c>
      <c r="C139" s="615" t="s">
        <v>335</v>
      </c>
      <c r="D139" s="906" t="s">
        <v>336</v>
      </c>
      <c r="E139" s="907"/>
      <c r="F139" s="601" t="s">
        <v>337</v>
      </c>
      <c r="G139" s="460">
        <v>0</v>
      </c>
      <c r="H139" s="474">
        <v>1</v>
      </c>
      <c r="I139" s="474">
        <v>0</v>
      </c>
      <c r="J139" s="474">
        <v>0</v>
      </c>
      <c r="K139" s="474">
        <v>0</v>
      </c>
      <c r="L139" s="460">
        <v>1</v>
      </c>
      <c r="M139" s="461" t="s">
        <v>32</v>
      </c>
      <c r="N139" s="474"/>
      <c r="O139" s="462">
        <f t="shared" si="5"/>
        <v>0</v>
      </c>
      <c r="P139" s="423"/>
    </row>
    <row r="140" spans="1:16" ht="41.25" customHeight="1" thickTop="1" thickBot="1">
      <c r="A140" s="215"/>
      <c r="B140" s="458" t="s">
        <v>78</v>
      </c>
      <c r="C140" s="612" t="s">
        <v>969</v>
      </c>
      <c r="D140" s="917" t="s">
        <v>941</v>
      </c>
      <c r="E140" s="915"/>
      <c r="F140" s="601" t="s">
        <v>301</v>
      </c>
      <c r="G140" s="469" t="s">
        <v>128</v>
      </c>
      <c r="H140" s="558">
        <v>0</v>
      </c>
      <c r="I140" s="558">
        <v>0</v>
      </c>
      <c r="J140" s="558">
        <v>1000</v>
      </c>
      <c r="K140" s="558">
        <v>1000</v>
      </c>
      <c r="L140" s="469">
        <v>2000</v>
      </c>
      <c r="M140" s="461" t="s">
        <v>32</v>
      </c>
      <c r="N140" s="558"/>
      <c r="O140" s="478"/>
      <c r="P140" s="422"/>
    </row>
    <row r="141" spans="1:16" ht="57.75" customHeight="1" thickTop="1" thickBot="1">
      <c r="A141" s="52"/>
      <c r="B141" s="641" t="s">
        <v>358</v>
      </c>
      <c r="C141" s="452" t="s">
        <v>339</v>
      </c>
      <c r="D141" s="641" t="s">
        <v>1019</v>
      </c>
      <c r="E141" s="480" t="s">
        <v>1036</v>
      </c>
      <c r="F141" s="493" t="s">
        <v>357</v>
      </c>
      <c r="G141" s="530">
        <v>0</v>
      </c>
      <c r="H141" s="566">
        <v>0</v>
      </c>
      <c r="I141" s="566">
        <v>1</v>
      </c>
      <c r="J141" s="566">
        <v>1</v>
      </c>
      <c r="K141" s="566">
        <v>1</v>
      </c>
      <c r="L141" s="530">
        <f>K141</f>
        <v>1</v>
      </c>
      <c r="M141" s="456" t="s">
        <v>45</v>
      </c>
      <c r="N141" s="539"/>
      <c r="O141" s="527">
        <f>+N141/L141</f>
        <v>0</v>
      </c>
      <c r="P141" s="414"/>
    </row>
    <row r="142" spans="1:16" ht="36" customHeight="1" thickTop="1" thickBot="1">
      <c r="A142" s="106"/>
      <c r="B142" s="463" t="s">
        <v>82</v>
      </c>
      <c r="C142" s="612" t="s">
        <v>342</v>
      </c>
      <c r="D142" s="986" t="s">
        <v>1030</v>
      </c>
      <c r="E142" s="964"/>
      <c r="F142" s="601" t="s">
        <v>357</v>
      </c>
      <c r="G142" s="464">
        <v>1</v>
      </c>
      <c r="H142" s="503">
        <v>0</v>
      </c>
      <c r="I142" s="503">
        <v>1</v>
      </c>
      <c r="J142" s="503">
        <v>1</v>
      </c>
      <c r="K142" s="503">
        <v>1</v>
      </c>
      <c r="L142" s="464">
        <f>SUM(H142:K142)</f>
        <v>3</v>
      </c>
      <c r="M142" s="461" t="s">
        <v>32</v>
      </c>
      <c r="N142" s="474"/>
      <c r="O142" s="462">
        <f t="shared" si="5"/>
        <v>0</v>
      </c>
      <c r="P142" s="414"/>
    </row>
    <row r="143" spans="1:16" ht="37.5" customHeight="1" thickTop="1" thickBot="1">
      <c r="A143" s="106"/>
      <c r="B143" s="463" t="s">
        <v>334</v>
      </c>
      <c r="C143" s="612" t="s">
        <v>344</v>
      </c>
      <c r="D143" s="986" t="s">
        <v>1038</v>
      </c>
      <c r="E143" s="964"/>
      <c r="F143" s="601" t="s">
        <v>357</v>
      </c>
      <c r="G143" s="464">
        <v>0</v>
      </c>
      <c r="H143" s="503">
        <v>0</v>
      </c>
      <c r="I143" s="503">
        <v>1</v>
      </c>
      <c r="J143" s="503">
        <v>1</v>
      </c>
      <c r="K143" s="503">
        <v>1</v>
      </c>
      <c r="L143" s="464">
        <f>SUM(H143:K143)</f>
        <v>3</v>
      </c>
      <c r="M143" s="461" t="s">
        <v>32</v>
      </c>
      <c r="N143" s="474"/>
      <c r="O143" s="462">
        <f t="shared" si="5"/>
        <v>0</v>
      </c>
      <c r="P143" s="414"/>
    </row>
    <row r="144" spans="1:16" ht="57.75" customHeight="1" thickTop="1" thickBot="1">
      <c r="A144" s="106"/>
      <c r="B144" s="458" t="s">
        <v>82</v>
      </c>
      <c r="C144" s="612" t="s">
        <v>1108</v>
      </c>
      <c r="D144" s="917" t="s">
        <v>1109</v>
      </c>
      <c r="E144" s="915"/>
      <c r="F144" s="601" t="s">
        <v>301</v>
      </c>
      <c r="G144" s="469" t="s">
        <v>128</v>
      </c>
      <c r="H144" s="558">
        <v>0</v>
      </c>
      <c r="I144" s="558">
        <v>0</v>
      </c>
      <c r="J144" s="559">
        <v>1</v>
      </c>
      <c r="K144" s="558"/>
      <c r="L144" s="471">
        <v>1</v>
      </c>
      <c r="M144" s="461" t="s">
        <v>45</v>
      </c>
      <c r="N144" s="558"/>
      <c r="O144" s="478"/>
      <c r="P144" s="414"/>
    </row>
    <row r="145" spans="1:16" ht="57.75" customHeight="1" thickTop="1" thickBot="1">
      <c r="A145" s="52"/>
      <c r="B145" s="640" t="s">
        <v>338</v>
      </c>
      <c r="C145" s="452" t="s">
        <v>347</v>
      </c>
      <c r="D145" s="640" t="s">
        <v>348</v>
      </c>
      <c r="E145" s="480" t="s">
        <v>349</v>
      </c>
      <c r="F145" s="603" t="s">
        <v>301</v>
      </c>
      <c r="G145" s="530">
        <v>0</v>
      </c>
      <c r="H145" s="566">
        <v>1</v>
      </c>
      <c r="I145" s="566">
        <v>1</v>
      </c>
      <c r="J145" s="566">
        <v>1</v>
      </c>
      <c r="K145" s="566">
        <v>1</v>
      </c>
      <c r="L145" s="530">
        <f>K145</f>
        <v>1</v>
      </c>
      <c r="M145" s="456" t="s">
        <v>45</v>
      </c>
      <c r="N145" s="539"/>
      <c r="O145" s="527">
        <f t="shared" si="5"/>
        <v>0</v>
      </c>
      <c r="P145" s="414"/>
    </row>
    <row r="146" spans="1:16" ht="46.5" customHeight="1" thickTop="1" thickBot="1">
      <c r="A146" s="352"/>
      <c r="B146" s="494" t="s">
        <v>33</v>
      </c>
      <c r="C146" s="612" t="s">
        <v>350</v>
      </c>
      <c r="D146" s="906" t="s">
        <v>351</v>
      </c>
      <c r="E146" s="907"/>
      <c r="F146" s="601" t="s">
        <v>301</v>
      </c>
      <c r="G146" s="460">
        <v>900</v>
      </c>
      <c r="H146" s="474">
        <v>1200</v>
      </c>
      <c r="I146" s="474">
        <v>1700</v>
      </c>
      <c r="J146" s="474">
        <v>1200</v>
      </c>
      <c r="K146" s="474">
        <v>2000</v>
      </c>
      <c r="L146" s="460">
        <f>SUBTOTAL(9,H146:K146)</f>
        <v>6100</v>
      </c>
      <c r="M146" s="461" t="s">
        <v>32</v>
      </c>
      <c r="N146" s="474"/>
      <c r="O146" s="462">
        <f t="shared" si="5"/>
        <v>0</v>
      </c>
      <c r="P146" s="422"/>
    </row>
    <row r="147" spans="1:16" ht="47.25" customHeight="1" thickTop="1" thickBot="1">
      <c r="A147" s="106"/>
      <c r="B147" s="463" t="s">
        <v>36</v>
      </c>
      <c r="C147" s="612" t="s">
        <v>352</v>
      </c>
      <c r="D147" s="909" t="s">
        <v>927</v>
      </c>
      <c r="E147" s="910"/>
      <c r="F147" s="601" t="s">
        <v>301</v>
      </c>
      <c r="G147" s="464">
        <v>9</v>
      </c>
      <c r="H147" s="503">
        <v>10</v>
      </c>
      <c r="I147" s="474">
        <v>23</v>
      </c>
      <c r="J147" s="503">
        <v>10</v>
      </c>
      <c r="K147" s="503">
        <v>34</v>
      </c>
      <c r="L147" s="464">
        <f>SUBTOTAL(9,H147:K147)</f>
        <v>77</v>
      </c>
      <c r="M147" s="461" t="s">
        <v>32</v>
      </c>
      <c r="N147" s="474"/>
      <c r="O147" s="462">
        <f t="shared" si="5"/>
        <v>0</v>
      </c>
      <c r="P147" s="414"/>
    </row>
    <row r="148" spans="1:16" ht="68.25" customHeight="1" thickTop="1" thickBot="1">
      <c r="A148" s="52"/>
      <c r="B148" s="668" t="s">
        <v>354</v>
      </c>
      <c r="C148" s="669" t="s">
        <v>355</v>
      </c>
      <c r="D148" s="977" t="s">
        <v>356</v>
      </c>
      <c r="E148" s="978"/>
      <c r="F148" s="710" t="s">
        <v>357</v>
      </c>
      <c r="G148" s="948"/>
      <c r="H148" s="949"/>
      <c r="I148" s="949"/>
      <c r="J148" s="949"/>
      <c r="K148" s="949"/>
      <c r="L148" s="949"/>
      <c r="M148" s="949"/>
      <c r="N148" s="949"/>
      <c r="O148" s="950"/>
      <c r="P148" s="414"/>
    </row>
    <row r="149" spans="1:16" ht="57.75" customHeight="1" thickTop="1" thickBot="1">
      <c r="A149" s="52"/>
      <c r="B149" s="640" t="s">
        <v>1015</v>
      </c>
      <c r="C149" s="452" t="s">
        <v>359</v>
      </c>
      <c r="D149" s="639" t="s">
        <v>360</v>
      </c>
      <c r="E149" s="480" t="s">
        <v>361</v>
      </c>
      <c r="F149" s="602" t="s">
        <v>357</v>
      </c>
      <c r="G149" s="525">
        <v>0</v>
      </c>
      <c r="H149" s="554">
        <v>1</v>
      </c>
      <c r="I149" s="554">
        <v>1</v>
      </c>
      <c r="J149" s="554">
        <v>1</v>
      </c>
      <c r="K149" s="554">
        <v>1</v>
      </c>
      <c r="L149" s="525">
        <f>K149</f>
        <v>1</v>
      </c>
      <c r="M149" s="456" t="s">
        <v>45</v>
      </c>
      <c r="N149" s="539"/>
      <c r="O149" s="527">
        <f t="shared" ref="O149:O157" si="6">+N149/L149</f>
        <v>0</v>
      </c>
      <c r="P149" s="414"/>
    </row>
    <row r="150" spans="1:16" ht="49.5" customHeight="1" thickTop="1" thickBot="1">
      <c r="A150" s="106"/>
      <c r="B150" s="463" t="s">
        <v>33</v>
      </c>
      <c r="C150" s="612" t="s">
        <v>362</v>
      </c>
      <c r="D150" s="928" t="s">
        <v>363</v>
      </c>
      <c r="E150" s="912"/>
      <c r="F150" s="601" t="s">
        <v>357</v>
      </c>
      <c r="G150" s="464">
        <v>0</v>
      </c>
      <c r="H150" s="503">
        <v>1</v>
      </c>
      <c r="I150" s="503">
        <v>1</v>
      </c>
      <c r="J150" s="503">
        <v>1</v>
      </c>
      <c r="K150" s="503">
        <v>1</v>
      </c>
      <c r="L150" s="464">
        <f>SUM(H150:K150)</f>
        <v>4</v>
      </c>
      <c r="M150" s="461" t="s">
        <v>32</v>
      </c>
      <c r="N150" s="474"/>
      <c r="O150" s="462">
        <f t="shared" si="6"/>
        <v>0</v>
      </c>
      <c r="P150" s="414"/>
    </row>
    <row r="151" spans="1:16" ht="60.75" customHeight="1" thickTop="1" thickBot="1">
      <c r="A151" s="52"/>
      <c r="B151" s="641" t="s">
        <v>1016</v>
      </c>
      <c r="C151" s="452" t="s">
        <v>365</v>
      </c>
      <c r="D151" s="639" t="s">
        <v>366</v>
      </c>
      <c r="E151" s="477" t="s">
        <v>367</v>
      </c>
      <c r="F151" s="602" t="s">
        <v>357</v>
      </c>
      <c r="G151" s="533">
        <v>2.5000000000000001E-2</v>
      </c>
      <c r="H151" s="554">
        <v>0.03</v>
      </c>
      <c r="I151" s="565">
        <v>3.5000000000000003E-2</v>
      </c>
      <c r="J151" s="554">
        <v>0.04</v>
      </c>
      <c r="K151" s="565">
        <v>4.4999999999999998E-2</v>
      </c>
      <c r="L151" s="533">
        <v>4.4999999999999998E-2</v>
      </c>
      <c r="M151" s="456" t="s">
        <v>45</v>
      </c>
      <c r="N151" s="539"/>
      <c r="O151" s="527">
        <f t="shared" si="6"/>
        <v>0</v>
      </c>
      <c r="P151" s="414"/>
    </row>
    <row r="152" spans="1:16" ht="51" customHeight="1" thickTop="1" thickBot="1">
      <c r="A152" s="215"/>
      <c r="B152" s="458" t="s">
        <v>33</v>
      </c>
      <c r="C152" s="613" t="s">
        <v>368</v>
      </c>
      <c r="D152" s="906" t="s">
        <v>369</v>
      </c>
      <c r="E152" s="907"/>
      <c r="F152" s="601" t="s">
        <v>357</v>
      </c>
      <c r="G152" s="469">
        <v>0</v>
      </c>
      <c r="H152" s="559">
        <v>0.8</v>
      </c>
      <c r="I152" s="559">
        <v>0.2</v>
      </c>
      <c r="J152" s="558">
        <v>0</v>
      </c>
      <c r="K152" s="558">
        <v>0</v>
      </c>
      <c r="L152" s="471">
        <f t="shared" ref="L152:L157" si="7">SUM(H152:K152)</f>
        <v>1</v>
      </c>
      <c r="M152" s="461" t="s">
        <v>45</v>
      </c>
      <c r="N152" s="474"/>
      <c r="O152" s="462">
        <f t="shared" si="6"/>
        <v>0</v>
      </c>
      <c r="P152" s="414"/>
    </row>
    <row r="153" spans="1:16" ht="44.25" customHeight="1" thickTop="1" thickBot="1">
      <c r="A153" s="215"/>
      <c r="B153" s="458" t="s">
        <v>36</v>
      </c>
      <c r="C153" s="613" t="s">
        <v>370</v>
      </c>
      <c r="D153" s="906" t="s">
        <v>371</v>
      </c>
      <c r="E153" s="907"/>
      <c r="F153" s="601" t="s">
        <v>357</v>
      </c>
      <c r="G153" s="469">
        <v>0</v>
      </c>
      <c r="H153" s="558">
        <v>1</v>
      </c>
      <c r="I153" s="558">
        <v>0</v>
      </c>
      <c r="J153" s="558">
        <v>0</v>
      </c>
      <c r="K153" s="558">
        <v>0</v>
      </c>
      <c r="L153" s="469">
        <f t="shared" si="7"/>
        <v>1</v>
      </c>
      <c r="M153" s="461" t="s">
        <v>32</v>
      </c>
      <c r="N153" s="474"/>
      <c r="O153" s="462">
        <f t="shared" si="6"/>
        <v>0</v>
      </c>
      <c r="P153" s="414"/>
    </row>
    <row r="154" spans="1:16" ht="42.75" customHeight="1" thickTop="1" thickBot="1">
      <c r="A154" s="215"/>
      <c r="B154" s="458" t="s">
        <v>50</v>
      </c>
      <c r="C154" s="613" t="s">
        <v>372</v>
      </c>
      <c r="D154" s="906" t="s">
        <v>373</v>
      </c>
      <c r="E154" s="907"/>
      <c r="F154" s="601" t="s">
        <v>357</v>
      </c>
      <c r="G154" s="469">
        <v>0</v>
      </c>
      <c r="H154" s="558">
        <v>1</v>
      </c>
      <c r="I154" s="558">
        <v>1</v>
      </c>
      <c r="J154" s="558">
        <v>1</v>
      </c>
      <c r="K154" s="558">
        <v>1</v>
      </c>
      <c r="L154" s="469">
        <f t="shared" si="7"/>
        <v>4</v>
      </c>
      <c r="M154" s="461" t="s">
        <v>32</v>
      </c>
      <c r="N154" s="474"/>
      <c r="O154" s="462">
        <f t="shared" si="6"/>
        <v>0</v>
      </c>
      <c r="P154" s="414"/>
    </row>
    <row r="155" spans="1:16" ht="30.75" customHeight="1" thickTop="1" thickBot="1">
      <c r="A155" s="106"/>
      <c r="B155" s="463" t="s">
        <v>53</v>
      </c>
      <c r="C155" s="613" t="s">
        <v>374</v>
      </c>
      <c r="D155" s="909" t="s">
        <v>375</v>
      </c>
      <c r="E155" s="910"/>
      <c r="F155" s="601" t="s">
        <v>357</v>
      </c>
      <c r="G155" s="464">
        <v>0</v>
      </c>
      <c r="H155" s="502">
        <v>0.2</v>
      </c>
      <c r="I155" s="502">
        <v>0.3</v>
      </c>
      <c r="J155" s="502">
        <v>0.25</v>
      </c>
      <c r="K155" s="502">
        <v>0.25</v>
      </c>
      <c r="L155" s="467">
        <f t="shared" si="7"/>
        <v>1</v>
      </c>
      <c r="M155" s="461" t="s">
        <v>45</v>
      </c>
      <c r="N155" s="474"/>
      <c r="O155" s="462">
        <f t="shared" si="6"/>
        <v>0</v>
      </c>
      <c r="P155" s="414"/>
    </row>
    <row r="156" spans="1:16" ht="42" customHeight="1" thickTop="1" thickBot="1">
      <c r="A156" s="106"/>
      <c r="B156" s="463" t="s">
        <v>56</v>
      </c>
      <c r="C156" s="613" t="s">
        <v>376</v>
      </c>
      <c r="D156" s="909" t="s">
        <v>377</v>
      </c>
      <c r="E156" s="910"/>
      <c r="F156" s="601" t="s">
        <v>357</v>
      </c>
      <c r="G156" s="464">
        <v>0</v>
      </c>
      <c r="H156" s="502">
        <v>0.3</v>
      </c>
      <c r="I156" s="502">
        <v>0.3</v>
      </c>
      <c r="J156" s="502">
        <v>0.4</v>
      </c>
      <c r="K156" s="502">
        <v>0</v>
      </c>
      <c r="L156" s="467">
        <f t="shared" si="7"/>
        <v>1</v>
      </c>
      <c r="M156" s="461" t="s">
        <v>45</v>
      </c>
      <c r="N156" s="474"/>
      <c r="O156" s="462">
        <f t="shared" si="6"/>
        <v>0</v>
      </c>
      <c r="P156" s="414"/>
    </row>
    <row r="157" spans="1:16" ht="27.75" customHeight="1" thickTop="1" thickBot="1">
      <c r="A157" s="106"/>
      <c r="B157" s="463" t="s">
        <v>59</v>
      </c>
      <c r="C157" s="613" t="s">
        <v>378</v>
      </c>
      <c r="D157" s="909" t="s">
        <v>379</v>
      </c>
      <c r="E157" s="910"/>
      <c r="F157" s="601" t="s">
        <v>357</v>
      </c>
      <c r="G157" s="464">
        <v>1</v>
      </c>
      <c r="H157" s="503">
        <v>1</v>
      </c>
      <c r="I157" s="503">
        <v>1</v>
      </c>
      <c r="J157" s="503">
        <v>1</v>
      </c>
      <c r="K157" s="503">
        <v>1</v>
      </c>
      <c r="L157" s="464">
        <f t="shared" si="7"/>
        <v>4</v>
      </c>
      <c r="M157" s="461" t="s">
        <v>32</v>
      </c>
      <c r="N157" s="474"/>
      <c r="O157" s="462">
        <f t="shared" si="6"/>
        <v>0</v>
      </c>
      <c r="P157" s="414"/>
    </row>
    <row r="158" spans="1:16" ht="30.75" customHeight="1" thickTop="1" thickBot="1">
      <c r="A158" s="106"/>
      <c r="B158" s="463" t="s">
        <v>62</v>
      </c>
      <c r="C158" s="613" t="s">
        <v>380</v>
      </c>
      <c r="D158" s="909" t="s">
        <v>381</v>
      </c>
      <c r="E158" s="910"/>
      <c r="F158" s="601" t="s">
        <v>357</v>
      </c>
      <c r="G158" s="464">
        <v>0</v>
      </c>
      <c r="H158" s="503">
        <v>0</v>
      </c>
      <c r="I158" s="502">
        <v>1</v>
      </c>
      <c r="J158" s="502">
        <v>1</v>
      </c>
      <c r="K158" s="502">
        <v>1</v>
      </c>
      <c r="L158" s="467">
        <v>1</v>
      </c>
      <c r="M158" s="461" t="s">
        <v>45</v>
      </c>
      <c r="N158" s="474"/>
      <c r="O158" s="462"/>
      <c r="P158" s="415"/>
    </row>
    <row r="159" spans="1:16" ht="63.75" customHeight="1" thickTop="1" thickBot="1">
      <c r="A159" s="52"/>
      <c r="B159" s="641" t="s">
        <v>1017</v>
      </c>
      <c r="C159" s="452" t="s">
        <v>383</v>
      </c>
      <c r="D159" s="640" t="s">
        <v>384</v>
      </c>
      <c r="E159" s="480" t="s">
        <v>385</v>
      </c>
      <c r="F159" s="602" t="s">
        <v>357</v>
      </c>
      <c r="G159" s="534" t="s">
        <v>128</v>
      </c>
      <c r="H159" s="563">
        <v>0.3</v>
      </c>
      <c r="I159" s="563">
        <v>0.2</v>
      </c>
      <c r="J159" s="563">
        <v>0.25</v>
      </c>
      <c r="K159" s="563">
        <v>0.25</v>
      </c>
      <c r="L159" s="528">
        <f>SUM(H159:K159)</f>
        <v>1</v>
      </c>
      <c r="M159" s="456" t="s">
        <v>45</v>
      </c>
      <c r="N159" s="539"/>
      <c r="O159" s="527">
        <f t="shared" ref="O159:O173" si="8">+N159/L159</f>
        <v>0</v>
      </c>
      <c r="P159" s="415"/>
    </row>
    <row r="160" spans="1:16" ht="36" customHeight="1" thickTop="1" thickBot="1">
      <c r="A160" s="215"/>
      <c r="B160" s="458" t="s">
        <v>33</v>
      </c>
      <c r="C160" s="615" t="s">
        <v>386</v>
      </c>
      <c r="D160" s="906" t="s">
        <v>387</v>
      </c>
      <c r="E160" s="907"/>
      <c r="F160" s="601" t="s">
        <v>357</v>
      </c>
      <c r="G160" s="460">
        <v>0</v>
      </c>
      <c r="H160" s="474">
        <v>10</v>
      </c>
      <c r="I160" s="474">
        <v>0</v>
      </c>
      <c r="J160" s="474">
        <v>0</v>
      </c>
      <c r="K160" s="474">
        <v>0</v>
      </c>
      <c r="L160" s="460">
        <f>SUM(H160:K160)</f>
        <v>10</v>
      </c>
      <c r="M160" s="461" t="s">
        <v>32</v>
      </c>
      <c r="N160" s="474"/>
      <c r="O160" s="462">
        <f t="shared" si="8"/>
        <v>0</v>
      </c>
      <c r="P160" s="415"/>
    </row>
    <row r="161" spans="1:16" ht="66.75" customHeight="1" thickTop="1" thickBot="1">
      <c r="A161" s="215"/>
      <c r="B161" s="458" t="s">
        <v>36</v>
      </c>
      <c r="C161" s="615" t="s">
        <v>388</v>
      </c>
      <c r="D161" s="906" t="s">
        <v>389</v>
      </c>
      <c r="E161" s="907"/>
      <c r="F161" s="601" t="s">
        <v>357</v>
      </c>
      <c r="G161" s="460">
        <v>0</v>
      </c>
      <c r="H161" s="556">
        <v>0.5</v>
      </c>
      <c r="I161" s="556">
        <v>0.5</v>
      </c>
      <c r="J161" s="474">
        <v>0</v>
      </c>
      <c r="K161" s="474">
        <v>0</v>
      </c>
      <c r="L161" s="482">
        <f>SUM(H161:K161)</f>
        <v>1</v>
      </c>
      <c r="M161" s="461" t="s">
        <v>45</v>
      </c>
      <c r="N161" s="474"/>
      <c r="O161" s="462">
        <f t="shared" si="8"/>
        <v>0</v>
      </c>
      <c r="P161" s="415"/>
    </row>
    <row r="162" spans="1:16" ht="41.25" customHeight="1" thickTop="1" thickBot="1">
      <c r="A162" s="391"/>
      <c r="B162" s="463" t="s">
        <v>50</v>
      </c>
      <c r="C162" s="612" t="s">
        <v>390</v>
      </c>
      <c r="D162" s="909" t="s">
        <v>391</v>
      </c>
      <c r="E162" s="910"/>
      <c r="F162" s="601" t="s">
        <v>357</v>
      </c>
      <c r="G162" s="464">
        <v>0</v>
      </c>
      <c r="H162" s="502">
        <v>0</v>
      </c>
      <c r="I162" s="502">
        <v>0.1</v>
      </c>
      <c r="J162" s="502">
        <v>0.6</v>
      </c>
      <c r="K162" s="502">
        <v>0.3</v>
      </c>
      <c r="L162" s="467">
        <f>SUM(G162:K162)</f>
        <v>1</v>
      </c>
      <c r="M162" s="461" t="s">
        <v>45</v>
      </c>
      <c r="N162" s="474"/>
      <c r="O162" s="462">
        <f t="shared" si="8"/>
        <v>0</v>
      </c>
      <c r="P162" s="423"/>
    </row>
    <row r="163" spans="1:16" ht="42.75" customHeight="1" thickTop="1" thickBot="1">
      <c r="A163" s="106"/>
      <c r="B163" s="463" t="s">
        <v>53</v>
      </c>
      <c r="C163" s="612" t="s">
        <v>392</v>
      </c>
      <c r="D163" s="909" t="s">
        <v>393</v>
      </c>
      <c r="E163" s="910"/>
      <c r="F163" s="601" t="s">
        <v>357</v>
      </c>
      <c r="G163" s="467">
        <v>0.1</v>
      </c>
      <c r="H163" s="502">
        <v>0.15</v>
      </c>
      <c r="I163" s="502">
        <v>0.25</v>
      </c>
      <c r="J163" s="502">
        <v>0.25</v>
      </c>
      <c r="K163" s="502">
        <v>0.25</v>
      </c>
      <c r="L163" s="467">
        <f>SUM(G163:K163)</f>
        <v>1</v>
      </c>
      <c r="M163" s="461" t="s">
        <v>45</v>
      </c>
      <c r="N163" s="474"/>
      <c r="O163" s="462">
        <f t="shared" si="8"/>
        <v>0</v>
      </c>
      <c r="P163" s="423"/>
    </row>
    <row r="164" spans="1:16" ht="36" customHeight="1" thickTop="1" thickBot="1">
      <c r="A164" s="106"/>
      <c r="B164" s="463" t="s">
        <v>56</v>
      </c>
      <c r="C164" s="612" t="s">
        <v>394</v>
      </c>
      <c r="D164" s="909" t="s">
        <v>1042</v>
      </c>
      <c r="E164" s="910"/>
      <c r="F164" s="601" t="s">
        <v>357</v>
      </c>
      <c r="G164" s="464">
        <v>7</v>
      </c>
      <c r="H164" s="503">
        <v>436</v>
      </c>
      <c r="I164" s="503">
        <v>350</v>
      </c>
      <c r="J164" s="503">
        <v>350</v>
      </c>
      <c r="K164" s="503">
        <v>350</v>
      </c>
      <c r="L164" s="464">
        <f t="shared" ref="L164:L169" si="9">SUM(H164:K164)</f>
        <v>1486</v>
      </c>
      <c r="M164" s="461" t="s">
        <v>32</v>
      </c>
      <c r="N164" s="474"/>
      <c r="O164" s="462">
        <f t="shared" si="8"/>
        <v>0</v>
      </c>
      <c r="P164" s="423"/>
    </row>
    <row r="165" spans="1:16" ht="39.75" customHeight="1" thickTop="1" thickBot="1">
      <c r="A165" s="391"/>
      <c r="B165" s="463" t="s">
        <v>59</v>
      </c>
      <c r="C165" s="612" t="s">
        <v>396</v>
      </c>
      <c r="D165" s="909" t="s">
        <v>397</v>
      </c>
      <c r="E165" s="910"/>
      <c r="F165" s="601" t="s">
        <v>357</v>
      </c>
      <c r="G165" s="464">
        <v>1</v>
      </c>
      <c r="H165" s="503">
        <v>0</v>
      </c>
      <c r="I165" s="503">
        <v>1</v>
      </c>
      <c r="J165" s="503">
        <v>1</v>
      </c>
      <c r="K165" s="503">
        <v>1</v>
      </c>
      <c r="L165" s="464">
        <f t="shared" si="9"/>
        <v>3</v>
      </c>
      <c r="M165" s="461" t="s">
        <v>32</v>
      </c>
      <c r="N165" s="474"/>
      <c r="O165" s="462">
        <f t="shared" si="8"/>
        <v>0</v>
      </c>
      <c r="P165" s="415"/>
    </row>
    <row r="166" spans="1:16" ht="32.25" customHeight="1" thickTop="1" thickBot="1">
      <c r="A166" s="106"/>
      <c r="B166" s="463" t="s">
        <v>62</v>
      </c>
      <c r="C166" s="612" t="s">
        <v>398</v>
      </c>
      <c r="D166" s="909" t="s">
        <v>399</v>
      </c>
      <c r="E166" s="910"/>
      <c r="F166" s="601" t="s">
        <v>357</v>
      </c>
      <c r="G166" s="464">
        <v>1</v>
      </c>
      <c r="H166" s="503">
        <v>1</v>
      </c>
      <c r="I166" s="503">
        <v>0</v>
      </c>
      <c r="J166" s="503">
        <v>1</v>
      </c>
      <c r="K166" s="503">
        <v>1</v>
      </c>
      <c r="L166" s="464">
        <f t="shared" si="9"/>
        <v>3</v>
      </c>
      <c r="M166" s="461" t="s">
        <v>32</v>
      </c>
      <c r="N166" s="474"/>
      <c r="O166" s="462">
        <f t="shared" si="8"/>
        <v>0</v>
      </c>
      <c r="P166" s="415"/>
    </row>
    <row r="167" spans="1:16" ht="37.5" customHeight="1" thickTop="1" thickBot="1">
      <c r="A167" s="106"/>
      <c r="B167" s="463" t="s">
        <v>65</v>
      </c>
      <c r="C167" s="612" t="s">
        <v>400</v>
      </c>
      <c r="D167" s="909" t="s">
        <v>401</v>
      </c>
      <c r="E167" s="910"/>
      <c r="F167" s="601" t="s">
        <v>357</v>
      </c>
      <c r="G167" s="464">
        <v>22</v>
      </c>
      <c r="H167" s="503">
        <v>23</v>
      </c>
      <c r="I167" s="503">
        <v>25</v>
      </c>
      <c r="J167" s="503">
        <v>25</v>
      </c>
      <c r="K167" s="503">
        <v>25</v>
      </c>
      <c r="L167" s="464">
        <f t="shared" si="9"/>
        <v>98</v>
      </c>
      <c r="M167" s="461" t="s">
        <v>32</v>
      </c>
      <c r="N167" s="474"/>
      <c r="O167" s="462">
        <f t="shared" si="8"/>
        <v>0</v>
      </c>
      <c r="P167" s="415"/>
    </row>
    <row r="168" spans="1:16" ht="32.25" customHeight="1" thickTop="1" thickBot="1">
      <c r="A168" s="106"/>
      <c r="B168" s="463" t="s">
        <v>99</v>
      </c>
      <c r="C168" s="612" t="s">
        <v>402</v>
      </c>
      <c r="D168" s="909" t="s">
        <v>403</v>
      </c>
      <c r="E168" s="910"/>
      <c r="F168" s="601" t="s">
        <v>357</v>
      </c>
      <c r="G168" s="469"/>
      <c r="H168" s="503">
        <v>9</v>
      </c>
      <c r="I168" s="503">
        <v>25</v>
      </c>
      <c r="J168" s="503">
        <v>25</v>
      </c>
      <c r="K168" s="503">
        <v>25</v>
      </c>
      <c r="L168" s="464">
        <f t="shared" si="9"/>
        <v>84</v>
      </c>
      <c r="M168" s="461" t="s">
        <v>32</v>
      </c>
      <c r="N168" s="474"/>
      <c r="O168" s="462">
        <f t="shared" si="8"/>
        <v>0</v>
      </c>
      <c r="P168" s="415"/>
    </row>
    <row r="169" spans="1:16" ht="36" customHeight="1" thickTop="1" thickBot="1">
      <c r="A169" s="106"/>
      <c r="B169" s="463" t="s">
        <v>66</v>
      </c>
      <c r="C169" s="612" t="s">
        <v>404</v>
      </c>
      <c r="D169" s="909" t="s">
        <v>405</v>
      </c>
      <c r="E169" s="910"/>
      <c r="F169" s="601" t="s">
        <v>357</v>
      </c>
      <c r="G169" s="464">
        <v>17</v>
      </c>
      <c r="H169" s="503">
        <v>14</v>
      </c>
      <c r="I169" s="503">
        <v>15</v>
      </c>
      <c r="J169" s="503">
        <v>15</v>
      </c>
      <c r="K169" s="503">
        <v>15</v>
      </c>
      <c r="L169" s="464">
        <f t="shared" si="9"/>
        <v>59</v>
      </c>
      <c r="M169" s="461" t="s">
        <v>32</v>
      </c>
      <c r="N169" s="474"/>
      <c r="O169" s="462">
        <f t="shared" si="8"/>
        <v>0</v>
      </c>
      <c r="P169" s="415"/>
    </row>
    <row r="170" spans="1:16" ht="86.25" customHeight="1" thickTop="1" thickBot="1">
      <c r="A170" s="52"/>
      <c r="B170" s="641" t="s">
        <v>1018</v>
      </c>
      <c r="C170" s="452" t="s">
        <v>407</v>
      </c>
      <c r="D170" s="639" t="s">
        <v>408</v>
      </c>
      <c r="E170" s="480" t="s">
        <v>409</v>
      </c>
      <c r="F170" s="602" t="s">
        <v>357</v>
      </c>
      <c r="G170" s="525">
        <v>0.33</v>
      </c>
      <c r="H170" s="554">
        <v>0.66</v>
      </c>
      <c r="I170" s="554">
        <v>1</v>
      </c>
      <c r="J170" s="554">
        <v>1</v>
      </c>
      <c r="K170" s="554">
        <v>1</v>
      </c>
      <c r="L170" s="525">
        <v>1</v>
      </c>
      <c r="M170" s="456" t="s">
        <v>45</v>
      </c>
      <c r="N170" s="539"/>
      <c r="O170" s="527">
        <f t="shared" si="8"/>
        <v>0</v>
      </c>
      <c r="P170" s="415"/>
    </row>
    <row r="171" spans="1:16" ht="41.25" customHeight="1" thickTop="1" thickBot="1">
      <c r="A171" s="352"/>
      <c r="B171" s="458" t="s">
        <v>33</v>
      </c>
      <c r="C171" s="615" t="s">
        <v>410</v>
      </c>
      <c r="D171" s="906" t="s">
        <v>411</v>
      </c>
      <c r="E171" s="907"/>
      <c r="F171" s="601" t="s">
        <v>357</v>
      </c>
      <c r="G171" s="469">
        <v>0</v>
      </c>
      <c r="H171" s="558">
        <v>15</v>
      </c>
      <c r="I171" s="558">
        <v>15</v>
      </c>
      <c r="J171" s="558">
        <v>15</v>
      </c>
      <c r="K171" s="558">
        <v>15</v>
      </c>
      <c r="L171" s="469">
        <f>SUM(H171:K171)</f>
        <v>60</v>
      </c>
      <c r="M171" s="461" t="s">
        <v>32</v>
      </c>
      <c r="N171" s="474"/>
      <c r="O171" s="462">
        <f t="shared" si="8"/>
        <v>0</v>
      </c>
      <c r="P171" s="415"/>
    </row>
    <row r="172" spans="1:16" ht="40.5" customHeight="1" thickTop="1" thickBot="1">
      <c r="A172" s="352"/>
      <c r="B172" s="458" t="s">
        <v>36</v>
      </c>
      <c r="C172" s="615" t="s">
        <v>412</v>
      </c>
      <c r="D172" s="906" t="s">
        <v>413</v>
      </c>
      <c r="E172" s="907"/>
      <c r="F172" s="601" t="s">
        <v>357</v>
      </c>
      <c r="G172" s="469">
        <v>0</v>
      </c>
      <c r="H172" s="558">
        <v>20</v>
      </c>
      <c r="I172" s="558">
        <v>20</v>
      </c>
      <c r="J172" s="558">
        <v>20</v>
      </c>
      <c r="K172" s="558">
        <v>20</v>
      </c>
      <c r="L172" s="469">
        <f>SUM(H172:K172)</f>
        <v>80</v>
      </c>
      <c r="M172" s="461" t="s">
        <v>32</v>
      </c>
      <c r="N172" s="474"/>
      <c r="O172" s="462">
        <f t="shared" si="8"/>
        <v>0</v>
      </c>
      <c r="P172" s="415"/>
    </row>
    <row r="173" spans="1:16" ht="39" customHeight="1" thickTop="1" thickBot="1">
      <c r="A173" s="106"/>
      <c r="B173" s="463" t="s">
        <v>50</v>
      </c>
      <c r="C173" s="612" t="s">
        <v>414</v>
      </c>
      <c r="D173" s="909" t="s">
        <v>415</v>
      </c>
      <c r="E173" s="910"/>
      <c r="F173" s="601" t="s">
        <v>357</v>
      </c>
      <c r="G173" s="464">
        <v>0</v>
      </c>
      <c r="H173" s="502">
        <v>0.5</v>
      </c>
      <c r="I173" s="502">
        <v>1</v>
      </c>
      <c r="J173" s="502">
        <v>1</v>
      </c>
      <c r="K173" s="502">
        <v>1</v>
      </c>
      <c r="L173" s="467">
        <f>K173</f>
        <v>1</v>
      </c>
      <c r="M173" s="461" t="s">
        <v>45</v>
      </c>
      <c r="N173" s="474"/>
      <c r="O173" s="462">
        <f t="shared" si="8"/>
        <v>0</v>
      </c>
      <c r="P173" s="423"/>
    </row>
    <row r="174" spans="1:16" ht="48" customHeight="1" thickTop="1" thickBot="1">
      <c r="A174" s="353"/>
      <c r="B174" s="672" t="s">
        <v>416</v>
      </c>
      <c r="C174" s="671" t="s">
        <v>417</v>
      </c>
      <c r="D174" s="982" t="s">
        <v>418</v>
      </c>
      <c r="E174" s="985"/>
      <c r="F174" s="672"/>
      <c r="G174" s="951"/>
      <c r="H174" s="952"/>
      <c r="I174" s="952"/>
      <c r="J174" s="952"/>
      <c r="K174" s="952"/>
      <c r="L174" s="952"/>
      <c r="M174" s="952"/>
      <c r="N174" s="952"/>
      <c r="O174" s="953"/>
      <c r="P174" s="413"/>
    </row>
    <row r="175" spans="1:16" ht="63" customHeight="1" thickTop="1" thickBot="1">
      <c r="A175" s="52"/>
      <c r="B175" s="667" t="s">
        <v>420</v>
      </c>
      <c r="C175" s="667" t="s">
        <v>421</v>
      </c>
      <c r="D175" s="975" t="s">
        <v>422</v>
      </c>
      <c r="E175" s="976"/>
      <c r="F175" s="667" t="s">
        <v>423</v>
      </c>
      <c r="G175" s="954"/>
      <c r="H175" s="955"/>
      <c r="I175" s="955"/>
      <c r="J175" s="955"/>
      <c r="K175" s="955"/>
      <c r="L175" s="955"/>
      <c r="M175" s="955"/>
      <c r="N175" s="955"/>
      <c r="O175" s="956"/>
      <c r="P175" s="414"/>
    </row>
    <row r="176" spans="1:16" ht="65.25" customHeight="1" thickTop="1" thickBot="1">
      <c r="A176" s="52"/>
      <c r="B176" s="668" t="s">
        <v>424</v>
      </c>
      <c r="C176" s="669" t="s">
        <v>425</v>
      </c>
      <c r="D176" s="977" t="s">
        <v>426</v>
      </c>
      <c r="E176" s="978"/>
      <c r="F176" s="668" t="s">
        <v>427</v>
      </c>
      <c r="G176" s="948"/>
      <c r="H176" s="949"/>
      <c r="I176" s="949"/>
      <c r="J176" s="949"/>
      <c r="K176" s="949"/>
      <c r="L176" s="949"/>
      <c r="M176" s="949"/>
      <c r="N176" s="949"/>
      <c r="O176" s="950"/>
      <c r="P176" s="414"/>
    </row>
    <row r="177" spans="1:16" ht="57.75" customHeight="1" thickTop="1" thickBot="1">
      <c r="A177" s="52"/>
      <c r="B177" s="640" t="s">
        <v>428</v>
      </c>
      <c r="C177" s="452" t="s">
        <v>429</v>
      </c>
      <c r="D177" s="639" t="s">
        <v>430</v>
      </c>
      <c r="E177" s="477" t="s">
        <v>919</v>
      </c>
      <c r="F177" s="603" t="s">
        <v>427</v>
      </c>
      <c r="G177" s="525">
        <v>0.9</v>
      </c>
      <c r="H177" s="566">
        <v>0.92</v>
      </c>
      <c r="I177" s="566">
        <v>0.95</v>
      </c>
      <c r="J177" s="566">
        <v>0.98</v>
      </c>
      <c r="K177" s="566">
        <v>1</v>
      </c>
      <c r="L177" s="525">
        <f>K177</f>
        <v>1</v>
      </c>
      <c r="M177" s="456" t="s">
        <v>45</v>
      </c>
      <c r="N177" s="456"/>
      <c r="O177" s="457">
        <f t="shared" ref="O177:O187" si="10">+N177/L177</f>
        <v>0</v>
      </c>
      <c r="P177" s="414"/>
    </row>
    <row r="178" spans="1:16" ht="34.5" customHeight="1" thickTop="1" thickBot="1">
      <c r="A178" s="106"/>
      <c r="B178" s="463" t="s">
        <v>33</v>
      </c>
      <c r="C178" s="613" t="s">
        <v>432</v>
      </c>
      <c r="D178" s="909" t="s">
        <v>961</v>
      </c>
      <c r="E178" s="910"/>
      <c r="F178" s="601" t="s">
        <v>427</v>
      </c>
      <c r="G178" s="464">
        <v>4</v>
      </c>
      <c r="H178" s="503">
        <f>138+6</f>
        <v>144</v>
      </c>
      <c r="I178" s="557">
        <v>0</v>
      </c>
      <c r="J178" s="557">
        <v>100</v>
      </c>
      <c r="K178" s="557">
        <v>100</v>
      </c>
      <c r="L178" s="464">
        <v>100</v>
      </c>
      <c r="M178" s="461" t="s">
        <v>45</v>
      </c>
      <c r="N178" s="503"/>
      <c r="O178" s="478">
        <f t="shared" si="10"/>
        <v>0</v>
      </c>
      <c r="P178" s="416"/>
    </row>
    <row r="179" spans="1:16" ht="31.5" customHeight="1" thickTop="1" thickBot="1">
      <c r="A179" s="106"/>
      <c r="B179" s="463" t="s">
        <v>36</v>
      </c>
      <c r="C179" s="613" t="s">
        <v>434</v>
      </c>
      <c r="D179" s="909" t="s">
        <v>435</v>
      </c>
      <c r="E179" s="910"/>
      <c r="F179" s="601" t="s">
        <v>427</v>
      </c>
      <c r="G179" s="464">
        <v>4</v>
      </c>
      <c r="H179" s="503">
        <v>1</v>
      </c>
      <c r="I179" s="503">
        <v>1</v>
      </c>
      <c r="J179" s="503">
        <v>1</v>
      </c>
      <c r="K179" s="503">
        <v>1</v>
      </c>
      <c r="L179" s="464">
        <f>SUM(H179:K179)</f>
        <v>4</v>
      </c>
      <c r="M179" s="461" t="s">
        <v>32</v>
      </c>
      <c r="N179" s="503"/>
      <c r="O179" s="478">
        <f t="shared" si="10"/>
        <v>0</v>
      </c>
      <c r="P179" s="425"/>
    </row>
    <row r="180" spans="1:16" ht="33" customHeight="1" thickTop="1" thickBot="1">
      <c r="A180" s="106"/>
      <c r="B180" s="487" t="s">
        <v>50</v>
      </c>
      <c r="C180" s="614" t="s">
        <v>436</v>
      </c>
      <c r="D180" s="906" t="s">
        <v>920</v>
      </c>
      <c r="E180" s="907"/>
      <c r="F180" s="601" t="s">
        <v>427</v>
      </c>
      <c r="G180" s="464">
        <v>4</v>
      </c>
      <c r="H180" s="503">
        <v>1</v>
      </c>
      <c r="I180" s="503">
        <v>1</v>
      </c>
      <c r="J180" s="474">
        <v>1</v>
      </c>
      <c r="K180" s="474">
        <v>1</v>
      </c>
      <c r="L180" s="464">
        <f>SUM(H180:K180)</f>
        <v>4</v>
      </c>
      <c r="M180" s="461" t="s">
        <v>32</v>
      </c>
      <c r="N180" s="503"/>
      <c r="O180" s="478">
        <f t="shared" si="10"/>
        <v>0</v>
      </c>
      <c r="P180" s="420" t="s">
        <v>921</v>
      </c>
    </row>
    <row r="181" spans="1:16" ht="36" customHeight="1" thickTop="1" thickBot="1">
      <c r="A181" s="106"/>
      <c r="B181" s="463" t="s">
        <v>53</v>
      </c>
      <c r="C181" s="613" t="s">
        <v>437</v>
      </c>
      <c r="D181" s="909" t="s">
        <v>438</v>
      </c>
      <c r="E181" s="910"/>
      <c r="F181" s="601" t="s">
        <v>427</v>
      </c>
      <c r="G181" s="464">
        <v>0</v>
      </c>
      <c r="H181" s="503">
        <v>4</v>
      </c>
      <c r="I181" s="503">
        <v>0</v>
      </c>
      <c r="J181" s="503">
        <v>0</v>
      </c>
      <c r="K181" s="503">
        <v>0</v>
      </c>
      <c r="L181" s="464">
        <f>SUM(H181:K181)</f>
        <v>4</v>
      </c>
      <c r="M181" s="461" t="s">
        <v>32</v>
      </c>
      <c r="N181" s="503"/>
      <c r="O181" s="478">
        <f t="shared" si="10"/>
        <v>0</v>
      </c>
      <c r="P181" s="416"/>
    </row>
    <row r="182" spans="1:16" ht="32.25" customHeight="1" thickTop="1" thickBot="1">
      <c r="A182" s="106"/>
      <c r="B182" s="463" t="s">
        <v>56</v>
      </c>
      <c r="C182" s="613" t="s">
        <v>439</v>
      </c>
      <c r="D182" s="909" t="s">
        <v>440</v>
      </c>
      <c r="E182" s="910"/>
      <c r="F182" s="601" t="s">
        <v>427</v>
      </c>
      <c r="G182" s="467">
        <v>1</v>
      </c>
      <c r="H182" s="502">
        <v>1</v>
      </c>
      <c r="I182" s="502">
        <v>1</v>
      </c>
      <c r="J182" s="502">
        <v>1</v>
      </c>
      <c r="K182" s="502">
        <v>1</v>
      </c>
      <c r="L182" s="467">
        <f>+K182</f>
        <v>1</v>
      </c>
      <c r="M182" s="461" t="s">
        <v>45</v>
      </c>
      <c r="N182" s="503"/>
      <c r="O182" s="478">
        <f t="shared" si="10"/>
        <v>0</v>
      </c>
      <c r="P182" s="416"/>
    </row>
    <row r="183" spans="1:16" ht="48.75" customHeight="1" thickTop="1" thickBot="1">
      <c r="A183" s="215"/>
      <c r="B183" s="458" t="s">
        <v>59</v>
      </c>
      <c r="C183" s="614" t="s">
        <v>441</v>
      </c>
      <c r="D183" s="906" t="s">
        <v>442</v>
      </c>
      <c r="E183" s="924"/>
      <c r="F183" s="601" t="s">
        <v>427</v>
      </c>
      <c r="G183" s="469">
        <v>0</v>
      </c>
      <c r="H183" s="559">
        <v>1</v>
      </c>
      <c r="I183" s="559">
        <v>1</v>
      </c>
      <c r="J183" s="559">
        <v>1</v>
      </c>
      <c r="K183" s="559">
        <v>1</v>
      </c>
      <c r="L183" s="467">
        <f>+K183</f>
        <v>1</v>
      </c>
      <c r="M183" s="461" t="s">
        <v>45</v>
      </c>
      <c r="N183" s="558"/>
      <c r="O183" s="478">
        <f t="shared" si="10"/>
        <v>0</v>
      </c>
      <c r="P183" s="414"/>
    </row>
    <row r="184" spans="1:16" ht="43.5" customHeight="1" thickTop="1" thickBot="1">
      <c r="A184" s="215"/>
      <c r="B184" s="458" t="s">
        <v>62</v>
      </c>
      <c r="C184" s="614" t="s">
        <v>443</v>
      </c>
      <c r="D184" s="906" t="s">
        <v>444</v>
      </c>
      <c r="E184" s="924"/>
      <c r="F184" s="601" t="s">
        <v>427</v>
      </c>
      <c r="G184" s="469">
        <v>0</v>
      </c>
      <c r="H184" s="558">
        <v>2</v>
      </c>
      <c r="I184" s="558">
        <v>1</v>
      </c>
      <c r="J184" s="558">
        <v>2</v>
      </c>
      <c r="K184" s="558">
        <v>1</v>
      </c>
      <c r="L184" s="469">
        <f>SUM(H184:K184)</f>
        <v>6</v>
      </c>
      <c r="M184" s="461" t="s">
        <v>32</v>
      </c>
      <c r="N184" s="558"/>
      <c r="O184" s="478">
        <f t="shared" si="10"/>
        <v>0</v>
      </c>
      <c r="P184" s="414"/>
    </row>
    <row r="185" spans="1:16" ht="33" customHeight="1" thickTop="1" thickBot="1">
      <c r="A185" s="106"/>
      <c r="B185" s="463" t="s">
        <v>65</v>
      </c>
      <c r="C185" s="613" t="s">
        <v>445</v>
      </c>
      <c r="D185" s="926" t="s">
        <v>446</v>
      </c>
      <c r="E185" s="921"/>
      <c r="F185" s="601" t="s">
        <v>301</v>
      </c>
      <c r="G185" s="464">
        <v>0</v>
      </c>
      <c r="H185" s="503">
        <v>0</v>
      </c>
      <c r="I185" s="503">
        <v>1</v>
      </c>
      <c r="J185" s="503">
        <v>0</v>
      </c>
      <c r="K185" s="503">
        <v>0</v>
      </c>
      <c r="L185" s="464">
        <v>1</v>
      </c>
      <c r="M185" s="461" t="s">
        <v>32</v>
      </c>
      <c r="N185" s="503"/>
      <c r="O185" s="478">
        <f t="shared" si="10"/>
        <v>0</v>
      </c>
      <c r="P185" s="414"/>
    </row>
    <row r="186" spans="1:16" ht="55.5" customHeight="1" thickTop="1" thickBot="1">
      <c r="A186" s="52"/>
      <c r="B186" s="640" t="s">
        <v>925</v>
      </c>
      <c r="C186" s="452" t="s">
        <v>447</v>
      </c>
      <c r="D186" s="639" t="s">
        <v>448</v>
      </c>
      <c r="E186" s="465" t="s">
        <v>449</v>
      </c>
      <c r="F186" s="603" t="s">
        <v>427</v>
      </c>
      <c r="G186" s="533">
        <v>0.57699999999999996</v>
      </c>
      <c r="H186" s="554">
        <v>0.6</v>
      </c>
      <c r="I186" s="554">
        <v>0.65</v>
      </c>
      <c r="J186" s="554">
        <v>0.7</v>
      </c>
      <c r="K186" s="554">
        <v>0.74</v>
      </c>
      <c r="L186" s="525">
        <f>K186</f>
        <v>0.74</v>
      </c>
      <c r="M186" s="456" t="s">
        <v>45</v>
      </c>
      <c r="N186" s="456"/>
      <c r="O186" s="457">
        <f t="shared" si="10"/>
        <v>0</v>
      </c>
      <c r="P186" s="414"/>
    </row>
    <row r="187" spans="1:16" ht="37.5" customHeight="1" thickTop="1" thickBot="1">
      <c r="A187" s="215"/>
      <c r="B187" s="458" t="s">
        <v>33</v>
      </c>
      <c r="C187" s="613" t="s">
        <v>450</v>
      </c>
      <c r="D187" s="926" t="s">
        <v>451</v>
      </c>
      <c r="E187" s="910"/>
      <c r="F187" s="601" t="s">
        <v>427</v>
      </c>
      <c r="G187" s="469">
        <v>1</v>
      </c>
      <c r="H187" s="558">
        <v>1</v>
      </c>
      <c r="I187" s="558">
        <v>1</v>
      </c>
      <c r="J187" s="558">
        <v>1</v>
      </c>
      <c r="K187" s="558">
        <v>1</v>
      </c>
      <c r="L187" s="469">
        <v>1</v>
      </c>
      <c r="M187" s="461" t="s">
        <v>32</v>
      </c>
      <c r="N187" s="558"/>
      <c r="O187" s="478">
        <f t="shared" si="10"/>
        <v>0</v>
      </c>
      <c r="P187" s="418"/>
    </row>
    <row r="188" spans="1:16" ht="33.75" customHeight="1" thickTop="1" thickBot="1">
      <c r="A188" s="215"/>
      <c r="B188" s="488" t="s">
        <v>36</v>
      </c>
      <c r="C188" s="613" t="s">
        <v>452</v>
      </c>
      <c r="D188" s="926" t="s">
        <v>453</v>
      </c>
      <c r="E188" s="910"/>
      <c r="F188" s="601" t="s">
        <v>427</v>
      </c>
      <c r="G188" s="469"/>
      <c r="H188" s="558"/>
      <c r="I188" s="559">
        <v>1</v>
      </c>
      <c r="J188" s="559">
        <v>1</v>
      </c>
      <c r="K188" s="559">
        <v>1</v>
      </c>
      <c r="L188" s="471">
        <v>1</v>
      </c>
      <c r="M188" s="461" t="s">
        <v>45</v>
      </c>
      <c r="N188" s="558"/>
      <c r="O188" s="478"/>
      <c r="P188" s="418"/>
    </row>
    <row r="189" spans="1:16" ht="39.75" customHeight="1" thickTop="1" thickBot="1">
      <c r="A189" s="215"/>
      <c r="B189" s="458" t="s">
        <v>50</v>
      </c>
      <c r="C189" s="613" t="s">
        <v>454</v>
      </c>
      <c r="D189" s="926" t="s">
        <v>455</v>
      </c>
      <c r="E189" s="910"/>
      <c r="F189" s="601" t="s">
        <v>427</v>
      </c>
      <c r="G189" s="460">
        <v>8</v>
      </c>
      <c r="H189" s="474">
        <v>4</v>
      </c>
      <c r="I189" s="474">
        <v>3</v>
      </c>
      <c r="J189" s="474">
        <v>3</v>
      </c>
      <c r="K189" s="474">
        <v>3</v>
      </c>
      <c r="L189" s="460">
        <v>4</v>
      </c>
      <c r="M189" s="461" t="s">
        <v>32</v>
      </c>
      <c r="N189" s="558"/>
      <c r="O189" s="478">
        <f>+N189/L189</f>
        <v>0</v>
      </c>
      <c r="P189" s="414"/>
    </row>
    <row r="190" spans="1:16" ht="30.75" customHeight="1" thickTop="1" thickBot="1">
      <c r="A190" s="106"/>
      <c r="B190" s="458" t="s">
        <v>53</v>
      </c>
      <c r="C190" s="613" t="s">
        <v>458</v>
      </c>
      <c r="D190" s="926" t="s">
        <v>459</v>
      </c>
      <c r="E190" s="910"/>
      <c r="F190" s="601" t="s">
        <v>460</v>
      </c>
      <c r="G190" s="464">
        <v>1</v>
      </c>
      <c r="H190" s="503">
        <v>1</v>
      </c>
      <c r="I190" s="503">
        <v>1</v>
      </c>
      <c r="J190" s="503">
        <v>1</v>
      </c>
      <c r="K190" s="503">
        <v>1</v>
      </c>
      <c r="L190" s="464">
        <v>1</v>
      </c>
      <c r="M190" s="461" t="s">
        <v>32</v>
      </c>
      <c r="N190" s="503"/>
      <c r="O190" s="478">
        <f>+N190/L190</f>
        <v>0</v>
      </c>
      <c r="P190" s="414"/>
    </row>
    <row r="191" spans="1:16" ht="34.5" customHeight="1" thickTop="1" thickBot="1">
      <c r="A191" s="106"/>
      <c r="B191" s="458" t="s">
        <v>56</v>
      </c>
      <c r="C191" s="613" t="s">
        <v>461</v>
      </c>
      <c r="D191" s="926" t="s">
        <v>462</v>
      </c>
      <c r="E191" s="910"/>
      <c r="F191" s="601" t="s">
        <v>427</v>
      </c>
      <c r="G191" s="464">
        <v>1</v>
      </c>
      <c r="H191" s="503">
        <v>1</v>
      </c>
      <c r="I191" s="503">
        <v>1</v>
      </c>
      <c r="J191" s="503">
        <v>1</v>
      </c>
      <c r="K191" s="503">
        <v>1</v>
      </c>
      <c r="L191" s="464">
        <v>1</v>
      </c>
      <c r="M191" s="461" t="s">
        <v>32</v>
      </c>
      <c r="N191" s="503"/>
      <c r="O191" s="478">
        <f>+N191/L191</f>
        <v>0</v>
      </c>
      <c r="P191" s="414"/>
    </row>
    <row r="192" spans="1:16" ht="33" customHeight="1" thickTop="1" thickBot="1">
      <c r="A192" s="106"/>
      <c r="B192" s="458" t="s">
        <v>59</v>
      </c>
      <c r="C192" s="613" t="s">
        <v>463</v>
      </c>
      <c r="D192" s="926" t="s">
        <v>464</v>
      </c>
      <c r="E192" s="910"/>
      <c r="F192" s="601" t="s">
        <v>465</v>
      </c>
      <c r="G192" s="467">
        <v>0</v>
      </c>
      <c r="H192" s="502">
        <v>0</v>
      </c>
      <c r="I192" s="502">
        <v>0.3</v>
      </c>
      <c r="J192" s="502">
        <v>0.35</v>
      </c>
      <c r="K192" s="502">
        <v>0.35</v>
      </c>
      <c r="L192" s="467">
        <v>1</v>
      </c>
      <c r="M192" s="461" t="s">
        <v>45</v>
      </c>
      <c r="N192" s="503"/>
      <c r="O192" s="478"/>
      <c r="P192" s="414"/>
    </row>
    <row r="193" spans="1:16" ht="45.75" customHeight="1" thickTop="1" thickBot="1">
      <c r="A193" s="215"/>
      <c r="B193" s="458" t="s">
        <v>62</v>
      </c>
      <c r="C193" s="614" t="s">
        <v>466</v>
      </c>
      <c r="D193" s="926" t="s">
        <v>467</v>
      </c>
      <c r="E193" s="910"/>
      <c r="F193" s="601" t="s">
        <v>465</v>
      </c>
      <c r="G193" s="469">
        <v>0</v>
      </c>
      <c r="H193" s="558">
        <v>1</v>
      </c>
      <c r="I193" s="558">
        <v>1</v>
      </c>
      <c r="J193" s="558">
        <v>1</v>
      </c>
      <c r="K193" s="558">
        <v>1</v>
      </c>
      <c r="L193" s="469">
        <f>SUM(H193:K193)</f>
        <v>4</v>
      </c>
      <c r="M193" s="461" t="s">
        <v>32</v>
      </c>
      <c r="N193" s="558"/>
      <c r="O193" s="478">
        <f t="shared" ref="O193:O202" si="11">+N193/L193</f>
        <v>0</v>
      </c>
      <c r="P193" s="414"/>
    </row>
    <row r="194" spans="1:16" ht="31.5" customHeight="1" thickTop="1" thickBot="1">
      <c r="A194" s="215"/>
      <c r="B194" s="458" t="s">
        <v>65</v>
      </c>
      <c r="C194" s="614" t="s">
        <v>468</v>
      </c>
      <c r="D194" s="926" t="s">
        <v>469</v>
      </c>
      <c r="E194" s="910"/>
      <c r="F194" s="601" t="s">
        <v>465</v>
      </c>
      <c r="G194" s="469">
        <v>0</v>
      </c>
      <c r="H194" s="558">
        <v>1</v>
      </c>
      <c r="I194" s="558">
        <v>1</v>
      </c>
      <c r="J194" s="558">
        <v>1</v>
      </c>
      <c r="K194" s="558">
        <v>1</v>
      </c>
      <c r="L194" s="469">
        <f>SUM(H194:K194)</f>
        <v>4</v>
      </c>
      <c r="M194" s="461" t="s">
        <v>32</v>
      </c>
      <c r="N194" s="558"/>
      <c r="O194" s="478">
        <f t="shared" si="11"/>
        <v>0</v>
      </c>
      <c r="P194" s="414"/>
    </row>
    <row r="195" spans="1:16" ht="33" customHeight="1" thickTop="1" thickBot="1">
      <c r="A195" s="215"/>
      <c r="B195" s="458" t="s">
        <v>99</v>
      </c>
      <c r="C195" s="614" t="s">
        <v>470</v>
      </c>
      <c r="D195" s="926" t="s">
        <v>471</v>
      </c>
      <c r="E195" s="910"/>
      <c r="F195" s="601" t="s">
        <v>465</v>
      </c>
      <c r="G195" s="469">
        <v>0</v>
      </c>
      <c r="H195" s="558">
        <v>40</v>
      </c>
      <c r="I195" s="558">
        <v>40</v>
      </c>
      <c r="J195" s="558">
        <v>30</v>
      </c>
      <c r="K195" s="558">
        <v>27</v>
      </c>
      <c r="L195" s="469">
        <f>SUM(H195:K195)</f>
        <v>137</v>
      </c>
      <c r="M195" s="461" t="s">
        <v>32</v>
      </c>
      <c r="N195" s="558"/>
      <c r="O195" s="478">
        <f t="shared" si="11"/>
        <v>0</v>
      </c>
      <c r="P195" s="414"/>
    </row>
    <row r="196" spans="1:16" ht="40.5" customHeight="1" thickTop="1" thickBot="1">
      <c r="A196" s="215"/>
      <c r="B196" s="458" t="s">
        <v>66</v>
      </c>
      <c r="C196" s="614" t="s">
        <v>474</v>
      </c>
      <c r="D196" s="919" t="s">
        <v>1028</v>
      </c>
      <c r="E196" s="915"/>
      <c r="F196" s="601" t="s">
        <v>465</v>
      </c>
      <c r="G196" s="464">
        <v>0</v>
      </c>
      <c r="H196" s="503">
        <v>1</v>
      </c>
      <c r="I196" s="503">
        <v>0</v>
      </c>
      <c r="J196" s="503">
        <v>68</v>
      </c>
      <c r="K196" s="503">
        <v>67</v>
      </c>
      <c r="L196" s="464">
        <f>SUBTOTAL(9,H196:K196)</f>
        <v>136</v>
      </c>
      <c r="M196" s="461" t="s">
        <v>32</v>
      </c>
      <c r="N196" s="503"/>
      <c r="O196" s="478">
        <f t="shared" si="11"/>
        <v>0</v>
      </c>
      <c r="P196" s="414"/>
    </row>
    <row r="197" spans="1:16" ht="30.75" customHeight="1" thickTop="1" thickBot="1">
      <c r="A197" s="215"/>
      <c r="B197" s="458" t="s">
        <v>69</v>
      </c>
      <c r="C197" s="613" t="s">
        <v>476</v>
      </c>
      <c r="D197" s="926" t="s">
        <v>477</v>
      </c>
      <c r="E197" s="910"/>
      <c r="F197" s="601" t="s">
        <v>465</v>
      </c>
      <c r="G197" s="464">
        <v>2</v>
      </c>
      <c r="H197" s="503">
        <v>2</v>
      </c>
      <c r="I197" s="503">
        <v>2</v>
      </c>
      <c r="J197" s="503">
        <v>2</v>
      </c>
      <c r="K197" s="503">
        <v>2</v>
      </c>
      <c r="L197" s="464">
        <f>SUBTOTAL(9,H197:K197)</f>
        <v>8</v>
      </c>
      <c r="M197" s="461" t="s">
        <v>32</v>
      </c>
      <c r="N197" s="503"/>
      <c r="O197" s="478">
        <f t="shared" si="11"/>
        <v>0</v>
      </c>
      <c r="P197" s="414"/>
    </row>
    <row r="198" spans="1:16" ht="30.75" customHeight="1" thickTop="1" thickBot="1">
      <c r="A198" s="215"/>
      <c r="B198" s="458" t="s">
        <v>72</v>
      </c>
      <c r="C198" s="614" t="s">
        <v>478</v>
      </c>
      <c r="D198" s="926" t="s">
        <v>479</v>
      </c>
      <c r="E198" s="910"/>
      <c r="F198" s="601" t="s">
        <v>465</v>
      </c>
      <c r="G198" s="464">
        <v>4</v>
      </c>
      <c r="H198" s="503">
        <v>4</v>
      </c>
      <c r="I198" s="503">
        <v>4</v>
      </c>
      <c r="J198" s="503">
        <v>4</v>
      </c>
      <c r="K198" s="503">
        <v>4</v>
      </c>
      <c r="L198" s="464">
        <v>4</v>
      </c>
      <c r="M198" s="461" t="s">
        <v>32</v>
      </c>
      <c r="N198" s="503"/>
      <c r="O198" s="478">
        <f t="shared" si="11"/>
        <v>0</v>
      </c>
      <c r="P198" s="414"/>
    </row>
    <row r="199" spans="1:16" ht="31.5" customHeight="1" thickTop="1" thickBot="1">
      <c r="A199" s="215"/>
      <c r="B199" s="458" t="s">
        <v>75</v>
      </c>
      <c r="C199" s="614" t="s">
        <v>480</v>
      </c>
      <c r="D199" s="906" t="s">
        <v>481</v>
      </c>
      <c r="E199" s="907"/>
      <c r="F199" s="601" t="s">
        <v>337</v>
      </c>
      <c r="G199" s="469">
        <v>0</v>
      </c>
      <c r="H199" s="558">
        <v>1</v>
      </c>
      <c r="I199" s="558">
        <v>0</v>
      </c>
      <c r="J199" s="558">
        <v>0</v>
      </c>
      <c r="K199" s="558">
        <v>0</v>
      </c>
      <c r="L199" s="469">
        <f>SUM(H199:K199)</f>
        <v>1</v>
      </c>
      <c r="M199" s="461" t="s">
        <v>32</v>
      </c>
      <c r="N199" s="558"/>
      <c r="O199" s="478">
        <f t="shared" si="11"/>
        <v>0</v>
      </c>
      <c r="P199" s="414"/>
    </row>
    <row r="200" spans="1:16" ht="38.25" customHeight="1" thickTop="1" thickBot="1">
      <c r="A200" s="215"/>
      <c r="B200" s="458" t="s">
        <v>78</v>
      </c>
      <c r="C200" s="614" t="s">
        <v>482</v>
      </c>
      <c r="D200" s="906" t="s">
        <v>483</v>
      </c>
      <c r="E200" s="907"/>
      <c r="F200" s="601" t="s">
        <v>337</v>
      </c>
      <c r="G200" s="469">
        <v>0</v>
      </c>
      <c r="H200" s="558">
        <v>1</v>
      </c>
      <c r="I200" s="558">
        <v>0</v>
      </c>
      <c r="J200" s="558">
        <v>0</v>
      </c>
      <c r="K200" s="558">
        <v>0</v>
      </c>
      <c r="L200" s="469">
        <f>SUM(H200:K200)</f>
        <v>1</v>
      </c>
      <c r="M200" s="461" t="s">
        <v>32</v>
      </c>
      <c r="N200" s="558"/>
      <c r="O200" s="478">
        <f t="shared" si="11"/>
        <v>0</v>
      </c>
      <c r="P200" s="418"/>
    </row>
    <row r="201" spans="1:16" ht="30" customHeight="1" thickTop="1" thickBot="1">
      <c r="A201" s="215"/>
      <c r="B201" s="458" t="s">
        <v>82</v>
      </c>
      <c r="C201" s="614" t="s">
        <v>484</v>
      </c>
      <c r="D201" s="906" t="s">
        <v>485</v>
      </c>
      <c r="E201" s="907"/>
      <c r="F201" s="601" t="s">
        <v>486</v>
      </c>
      <c r="G201" s="469">
        <v>0</v>
      </c>
      <c r="H201" s="559">
        <v>1</v>
      </c>
      <c r="I201" s="559">
        <v>1</v>
      </c>
      <c r="J201" s="559">
        <v>1</v>
      </c>
      <c r="K201" s="559">
        <v>1</v>
      </c>
      <c r="L201" s="471">
        <f>H201</f>
        <v>1</v>
      </c>
      <c r="M201" s="461" t="s">
        <v>45</v>
      </c>
      <c r="N201" s="558"/>
      <c r="O201" s="478">
        <f t="shared" si="11"/>
        <v>0</v>
      </c>
      <c r="P201" s="414"/>
    </row>
    <row r="202" spans="1:16" ht="41.25" customHeight="1" thickTop="1" thickBot="1">
      <c r="A202" s="215"/>
      <c r="B202" s="458" t="s">
        <v>334</v>
      </c>
      <c r="C202" s="614" t="s">
        <v>487</v>
      </c>
      <c r="D202" s="906" t="s">
        <v>488</v>
      </c>
      <c r="E202" s="907"/>
      <c r="F202" s="601" t="s">
        <v>486</v>
      </c>
      <c r="G202" s="469">
        <v>0</v>
      </c>
      <c r="H202" s="559">
        <v>0.1</v>
      </c>
      <c r="I202" s="559">
        <v>0.1</v>
      </c>
      <c r="J202" s="559">
        <v>0</v>
      </c>
      <c r="K202" s="559">
        <v>0</v>
      </c>
      <c r="L202" s="471">
        <f>H202</f>
        <v>0.1</v>
      </c>
      <c r="M202" s="461" t="s">
        <v>45</v>
      </c>
      <c r="N202" s="558"/>
      <c r="O202" s="478">
        <f t="shared" si="11"/>
        <v>0</v>
      </c>
      <c r="P202" s="414"/>
    </row>
    <row r="203" spans="1:16" ht="33" customHeight="1" thickTop="1" thickBot="1">
      <c r="A203" s="215"/>
      <c r="B203" s="458" t="s">
        <v>522</v>
      </c>
      <c r="C203" s="614" t="s">
        <v>489</v>
      </c>
      <c r="D203" s="906" t="s">
        <v>490</v>
      </c>
      <c r="E203" s="907"/>
      <c r="F203" s="601" t="s">
        <v>486</v>
      </c>
      <c r="G203" s="469">
        <v>0</v>
      </c>
      <c r="H203" s="559">
        <v>1</v>
      </c>
      <c r="I203" s="559">
        <v>1</v>
      </c>
      <c r="J203" s="559">
        <v>1</v>
      </c>
      <c r="K203" s="559">
        <v>1</v>
      </c>
      <c r="L203" s="471">
        <f>H203</f>
        <v>1</v>
      </c>
      <c r="M203" s="461" t="s">
        <v>45</v>
      </c>
      <c r="N203" s="558"/>
      <c r="O203" s="478"/>
      <c r="P203" s="414"/>
    </row>
    <row r="204" spans="1:16" ht="36" customHeight="1" thickTop="1" thickBot="1">
      <c r="A204" s="215"/>
      <c r="B204" s="488" t="s">
        <v>768</v>
      </c>
      <c r="C204" s="614" t="s">
        <v>491</v>
      </c>
      <c r="D204" s="919" t="s">
        <v>492</v>
      </c>
      <c r="E204" s="915"/>
      <c r="F204" s="601" t="s">
        <v>493</v>
      </c>
      <c r="G204" s="471">
        <v>1</v>
      </c>
      <c r="H204" s="559">
        <v>1</v>
      </c>
      <c r="I204" s="559">
        <v>1</v>
      </c>
      <c r="J204" s="559">
        <v>1</v>
      </c>
      <c r="K204" s="559">
        <v>1</v>
      </c>
      <c r="L204" s="471">
        <v>1</v>
      </c>
      <c r="M204" s="461" t="s">
        <v>45</v>
      </c>
      <c r="N204" s="558"/>
      <c r="O204" s="478"/>
      <c r="P204" s="414"/>
    </row>
    <row r="205" spans="1:16" ht="53.25" customHeight="1" thickTop="1" thickBot="1">
      <c r="A205" s="52"/>
      <c r="B205" s="640" t="s">
        <v>494</v>
      </c>
      <c r="C205" s="452" t="s">
        <v>495</v>
      </c>
      <c r="D205" s="639" t="s">
        <v>496</v>
      </c>
      <c r="E205" s="480" t="s">
        <v>497</v>
      </c>
      <c r="F205" s="603" t="s">
        <v>427</v>
      </c>
      <c r="G205" s="525">
        <v>0.1</v>
      </c>
      <c r="H205" s="554">
        <v>0.2</v>
      </c>
      <c r="I205" s="554">
        <v>0.55000000000000004</v>
      </c>
      <c r="J205" s="554">
        <v>0.82</v>
      </c>
      <c r="K205" s="554">
        <v>1</v>
      </c>
      <c r="L205" s="525">
        <f>+K205</f>
        <v>1</v>
      </c>
      <c r="M205" s="456" t="s">
        <v>45</v>
      </c>
      <c r="N205" s="456"/>
      <c r="O205" s="457">
        <f t="shared" ref="O205:O215" si="12">+N205/L205</f>
        <v>0</v>
      </c>
      <c r="P205" s="414"/>
    </row>
    <row r="206" spans="1:16" ht="38.25" customHeight="1" thickTop="1" thickBot="1">
      <c r="A206" s="215"/>
      <c r="B206" s="458" t="s">
        <v>33</v>
      </c>
      <c r="C206" s="615" t="s">
        <v>498</v>
      </c>
      <c r="D206" s="906" t="s">
        <v>499</v>
      </c>
      <c r="E206" s="907"/>
      <c r="F206" s="601" t="s">
        <v>427</v>
      </c>
      <c r="G206" s="504">
        <v>0.6</v>
      </c>
      <c r="H206" s="575">
        <v>0.7</v>
      </c>
      <c r="I206" s="575">
        <v>0.8</v>
      </c>
      <c r="J206" s="575">
        <v>0.9</v>
      </c>
      <c r="K206" s="575">
        <v>1</v>
      </c>
      <c r="L206" s="504">
        <v>1</v>
      </c>
      <c r="M206" s="461" t="s">
        <v>45</v>
      </c>
      <c r="N206" s="503"/>
      <c r="O206" s="478">
        <f t="shared" si="12"/>
        <v>0</v>
      </c>
      <c r="P206" s="414"/>
    </row>
    <row r="207" spans="1:16" ht="29.25" customHeight="1" thickTop="1" thickBot="1">
      <c r="A207" s="215"/>
      <c r="B207" s="458" t="s">
        <v>36</v>
      </c>
      <c r="C207" s="615" t="s">
        <v>500</v>
      </c>
      <c r="D207" s="906" t="s">
        <v>501</v>
      </c>
      <c r="E207" s="907"/>
      <c r="F207" s="601" t="s">
        <v>427</v>
      </c>
      <c r="G207" s="504">
        <v>0.1</v>
      </c>
      <c r="H207" s="575">
        <v>0.2</v>
      </c>
      <c r="I207" s="575">
        <v>0.55000000000000004</v>
      </c>
      <c r="J207" s="575">
        <v>0.82</v>
      </c>
      <c r="K207" s="575">
        <v>1</v>
      </c>
      <c r="L207" s="504">
        <f>K207</f>
        <v>1</v>
      </c>
      <c r="M207" s="461" t="s">
        <v>45</v>
      </c>
      <c r="N207" s="558"/>
      <c r="O207" s="478">
        <f t="shared" si="12"/>
        <v>0</v>
      </c>
      <c r="P207" s="414"/>
    </row>
    <row r="208" spans="1:16" ht="35.25" customHeight="1" thickTop="1" thickBot="1">
      <c r="A208" s="215"/>
      <c r="B208" s="458" t="s">
        <v>50</v>
      </c>
      <c r="C208" s="615" t="s">
        <v>502</v>
      </c>
      <c r="D208" s="906" t="s">
        <v>503</v>
      </c>
      <c r="E208" s="907"/>
      <c r="F208" s="601" t="s">
        <v>427</v>
      </c>
      <c r="G208" s="469">
        <v>0</v>
      </c>
      <c r="H208" s="558">
        <v>2</v>
      </c>
      <c r="I208" s="558">
        <v>0</v>
      </c>
      <c r="J208" s="558">
        <v>0</v>
      </c>
      <c r="K208" s="558">
        <v>0</v>
      </c>
      <c r="L208" s="469">
        <f>SUM(H208:K208)</f>
        <v>2</v>
      </c>
      <c r="M208" s="461" t="s">
        <v>32</v>
      </c>
      <c r="N208" s="558"/>
      <c r="O208" s="478">
        <f t="shared" si="12"/>
        <v>0</v>
      </c>
      <c r="P208" s="414"/>
    </row>
    <row r="209" spans="1:16" ht="39.75" customHeight="1" thickTop="1" thickBot="1">
      <c r="A209" s="215"/>
      <c r="B209" s="458" t="s">
        <v>53</v>
      </c>
      <c r="C209" s="615" t="s">
        <v>504</v>
      </c>
      <c r="D209" s="906" t="s">
        <v>505</v>
      </c>
      <c r="E209" s="907"/>
      <c r="F209" s="601" t="s">
        <v>301</v>
      </c>
      <c r="G209" s="469">
        <v>0</v>
      </c>
      <c r="H209" s="558">
        <v>1</v>
      </c>
      <c r="I209" s="558">
        <v>0</v>
      </c>
      <c r="J209" s="558">
        <v>0</v>
      </c>
      <c r="K209" s="558">
        <v>0</v>
      </c>
      <c r="L209" s="469">
        <f>SUM(H209:K209)</f>
        <v>1</v>
      </c>
      <c r="M209" s="461" t="s">
        <v>32</v>
      </c>
      <c r="N209" s="558"/>
      <c r="O209" s="478">
        <f t="shared" si="12"/>
        <v>0</v>
      </c>
      <c r="P209" s="414"/>
    </row>
    <row r="210" spans="1:16" ht="51" customHeight="1" thickTop="1" thickBot="1">
      <c r="A210" s="215"/>
      <c r="B210" s="458" t="s">
        <v>56</v>
      </c>
      <c r="C210" s="615" t="s">
        <v>506</v>
      </c>
      <c r="D210" s="906" t="s">
        <v>507</v>
      </c>
      <c r="E210" s="907"/>
      <c r="F210" s="601" t="s">
        <v>460</v>
      </c>
      <c r="G210" s="469">
        <v>0</v>
      </c>
      <c r="H210" s="559">
        <v>1</v>
      </c>
      <c r="I210" s="559">
        <v>1</v>
      </c>
      <c r="J210" s="559">
        <v>1</v>
      </c>
      <c r="K210" s="559">
        <v>1</v>
      </c>
      <c r="L210" s="471">
        <f>K210</f>
        <v>1</v>
      </c>
      <c r="M210" s="461" t="s">
        <v>45</v>
      </c>
      <c r="N210" s="558"/>
      <c r="O210" s="478">
        <f t="shared" si="12"/>
        <v>0</v>
      </c>
      <c r="P210" s="414"/>
    </row>
    <row r="211" spans="1:16" ht="39" customHeight="1" thickTop="1" thickBot="1">
      <c r="A211" s="215"/>
      <c r="B211" s="458" t="s">
        <v>59</v>
      </c>
      <c r="C211" s="615" t="s">
        <v>508</v>
      </c>
      <c r="D211" s="906" t="s">
        <v>509</v>
      </c>
      <c r="E211" s="907"/>
      <c r="F211" s="601" t="s">
        <v>460</v>
      </c>
      <c r="G211" s="469">
        <v>0</v>
      </c>
      <c r="H211" s="559">
        <v>0.15</v>
      </c>
      <c r="I211" s="559">
        <v>0.45</v>
      </c>
      <c r="J211" s="559">
        <v>0.7</v>
      </c>
      <c r="K211" s="559">
        <v>1</v>
      </c>
      <c r="L211" s="471">
        <f>K211</f>
        <v>1</v>
      </c>
      <c r="M211" s="461" t="s">
        <v>45</v>
      </c>
      <c r="N211" s="558"/>
      <c r="O211" s="478">
        <f t="shared" si="12"/>
        <v>0</v>
      </c>
      <c r="P211" s="414"/>
    </row>
    <row r="212" spans="1:16" ht="39" customHeight="1" thickTop="1" thickBot="1">
      <c r="A212" s="106"/>
      <c r="B212" s="458" t="s">
        <v>62</v>
      </c>
      <c r="C212" s="612" t="s">
        <v>510</v>
      </c>
      <c r="D212" s="909" t="s">
        <v>511</v>
      </c>
      <c r="E212" s="910"/>
      <c r="F212" s="601" t="s">
        <v>460</v>
      </c>
      <c r="G212" s="464">
        <v>0</v>
      </c>
      <c r="H212" s="502">
        <v>0.15</v>
      </c>
      <c r="I212" s="502">
        <v>0.45</v>
      </c>
      <c r="J212" s="502">
        <v>0.7</v>
      </c>
      <c r="K212" s="502">
        <v>1</v>
      </c>
      <c r="L212" s="471">
        <f>K212</f>
        <v>1</v>
      </c>
      <c r="M212" s="461" t="s">
        <v>45</v>
      </c>
      <c r="N212" s="503"/>
      <c r="O212" s="478">
        <f t="shared" si="12"/>
        <v>0</v>
      </c>
      <c r="P212" s="416"/>
    </row>
    <row r="213" spans="1:16" ht="30" customHeight="1" thickTop="1" thickBot="1">
      <c r="A213" s="106"/>
      <c r="B213" s="458" t="s">
        <v>65</v>
      </c>
      <c r="C213" s="612" t="s">
        <v>512</v>
      </c>
      <c r="D213" s="909" t="s">
        <v>513</v>
      </c>
      <c r="E213" s="910"/>
      <c r="F213" s="601" t="s">
        <v>357</v>
      </c>
      <c r="G213" s="464">
        <v>0</v>
      </c>
      <c r="H213" s="503">
        <v>2</v>
      </c>
      <c r="I213" s="503">
        <v>0</v>
      </c>
      <c r="J213" s="503">
        <v>0</v>
      </c>
      <c r="K213" s="503">
        <v>0</v>
      </c>
      <c r="L213" s="464">
        <f>SUBTOTAL(9,H213:K213)</f>
        <v>2</v>
      </c>
      <c r="M213" s="461" t="s">
        <v>32</v>
      </c>
      <c r="N213" s="503"/>
      <c r="O213" s="478">
        <f t="shared" si="12"/>
        <v>0</v>
      </c>
      <c r="P213" s="414"/>
    </row>
    <row r="214" spans="1:16" ht="36" customHeight="1" thickTop="1" thickBot="1">
      <c r="A214" s="106"/>
      <c r="B214" s="458" t="s">
        <v>99</v>
      </c>
      <c r="C214" s="612" t="s">
        <v>514</v>
      </c>
      <c r="D214" s="909" t="s">
        <v>955</v>
      </c>
      <c r="E214" s="910"/>
      <c r="F214" s="601" t="s">
        <v>460</v>
      </c>
      <c r="G214" s="467">
        <v>0</v>
      </c>
      <c r="H214" s="502">
        <v>0.15</v>
      </c>
      <c r="I214" s="502">
        <v>0.45</v>
      </c>
      <c r="J214" s="502">
        <v>0.7</v>
      </c>
      <c r="K214" s="502">
        <v>1</v>
      </c>
      <c r="L214" s="471">
        <f>K214</f>
        <v>1</v>
      </c>
      <c r="M214" s="461" t="s">
        <v>45</v>
      </c>
      <c r="N214" s="503"/>
      <c r="O214" s="478">
        <f t="shared" si="12"/>
        <v>0</v>
      </c>
      <c r="P214" s="414"/>
    </row>
    <row r="215" spans="1:16" ht="29.25" customHeight="1" thickTop="1" thickBot="1">
      <c r="A215" s="106"/>
      <c r="B215" s="458" t="s">
        <v>66</v>
      </c>
      <c r="C215" s="612" t="s">
        <v>516</v>
      </c>
      <c r="D215" s="909" t="s">
        <v>517</v>
      </c>
      <c r="E215" s="910"/>
      <c r="F215" s="601" t="s">
        <v>460</v>
      </c>
      <c r="G215" s="464">
        <v>0</v>
      </c>
      <c r="H215" s="503">
        <v>1</v>
      </c>
      <c r="I215" s="503">
        <v>0</v>
      </c>
      <c r="J215" s="503">
        <v>0</v>
      </c>
      <c r="K215" s="503">
        <v>0</v>
      </c>
      <c r="L215" s="464">
        <f>SUBTOTAL(9,H215:K215)</f>
        <v>1</v>
      </c>
      <c r="M215" s="461" t="s">
        <v>32</v>
      </c>
      <c r="N215" s="503"/>
      <c r="O215" s="478">
        <f t="shared" si="12"/>
        <v>0</v>
      </c>
      <c r="P215" s="414"/>
    </row>
    <row r="216" spans="1:16" ht="42.75" customHeight="1" thickTop="1" thickBot="1">
      <c r="A216" s="106"/>
      <c r="B216" s="488" t="s">
        <v>69</v>
      </c>
      <c r="C216" s="612" t="s">
        <v>518</v>
      </c>
      <c r="D216" s="916" t="s">
        <v>956</v>
      </c>
      <c r="E216" s="915"/>
      <c r="F216" s="601" t="s">
        <v>427</v>
      </c>
      <c r="G216" s="467">
        <v>0</v>
      </c>
      <c r="H216" s="502">
        <v>0</v>
      </c>
      <c r="I216" s="502">
        <v>0.1</v>
      </c>
      <c r="J216" s="502">
        <v>0.4</v>
      </c>
      <c r="K216" s="502">
        <v>0.5</v>
      </c>
      <c r="L216" s="471">
        <v>1</v>
      </c>
      <c r="M216" s="461" t="s">
        <v>45</v>
      </c>
      <c r="N216" s="503"/>
      <c r="O216" s="478"/>
      <c r="P216" s="414"/>
    </row>
    <row r="217" spans="1:16" ht="33" customHeight="1" thickTop="1" thickBot="1">
      <c r="A217" s="106"/>
      <c r="B217" s="458" t="s">
        <v>72</v>
      </c>
      <c r="C217" s="612" t="s">
        <v>520</v>
      </c>
      <c r="D217" s="909" t="s">
        <v>521</v>
      </c>
      <c r="E217" s="910"/>
      <c r="F217" s="601" t="s">
        <v>427</v>
      </c>
      <c r="G217" s="467">
        <v>0.6</v>
      </c>
      <c r="H217" s="502">
        <v>0.7</v>
      </c>
      <c r="I217" s="502">
        <v>0.8</v>
      </c>
      <c r="J217" s="502">
        <v>0.9</v>
      </c>
      <c r="K217" s="502">
        <v>1</v>
      </c>
      <c r="L217" s="471">
        <f>K217</f>
        <v>1</v>
      </c>
      <c r="M217" s="461" t="s">
        <v>45</v>
      </c>
      <c r="N217" s="503"/>
      <c r="O217" s="478">
        <f t="shared" ref="O217:O228" si="13">+N217/L217</f>
        <v>0</v>
      </c>
      <c r="P217" s="414"/>
    </row>
    <row r="218" spans="1:16" ht="48" customHeight="1" thickTop="1" thickBot="1">
      <c r="A218" s="106"/>
      <c r="B218" s="458" t="s">
        <v>75</v>
      </c>
      <c r="C218" s="612" t="s">
        <v>523</v>
      </c>
      <c r="D218" s="909" t="s">
        <v>524</v>
      </c>
      <c r="E218" s="910"/>
      <c r="F218" s="601" t="s">
        <v>460</v>
      </c>
      <c r="G218" s="464">
        <v>0</v>
      </c>
      <c r="H218" s="503">
        <v>1</v>
      </c>
      <c r="I218" s="505">
        <v>0</v>
      </c>
      <c r="J218" s="505">
        <v>0</v>
      </c>
      <c r="K218" s="505">
        <v>0</v>
      </c>
      <c r="L218" s="464">
        <f>SUBTOTAL(9,H218:K218)</f>
        <v>1</v>
      </c>
      <c r="M218" s="461" t="s">
        <v>32</v>
      </c>
      <c r="N218" s="503"/>
      <c r="O218" s="478">
        <f t="shared" si="13"/>
        <v>0</v>
      </c>
      <c r="P218" s="414"/>
    </row>
    <row r="219" spans="1:16" ht="30" customHeight="1" thickTop="1" thickBot="1">
      <c r="A219" s="52"/>
      <c r="B219" s="458" t="s">
        <v>78</v>
      </c>
      <c r="C219" s="612" t="s">
        <v>525</v>
      </c>
      <c r="D219" s="925" t="s">
        <v>526</v>
      </c>
      <c r="E219" s="907"/>
      <c r="F219" s="601" t="s">
        <v>527</v>
      </c>
      <c r="G219" s="469">
        <v>0</v>
      </c>
      <c r="H219" s="558">
        <v>3</v>
      </c>
      <c r="I219" s="558">
        <v>1</v>
      </c>
      <c r="J219" s="558">
        <v>4</v>
      </c>
      <c r="K219" s="558">
        <v>4</v>
      </c>
      <c r="L219" s="469">
        <v>12</v>
      </c>
      <c r="M219" s="461" t="s">
        <v>32</v>
      </c>
      <c r="N219" s="558"/>
      <c r="O219" s="478">
        <f t="shared" si="13"/>
        <v>0</v>
      </c>
      <c r="P219" s="422"/>
    </row>
    <row r="220" spans="1:16" ht="39.75" customHeight="1" thickTop="1" thickBot="1">
      <c r="A220" s="52"/>
      <c r="B220" s="908" t="s">
        <v>528</v>
      </c>
      <c r="C220" s="452" t="s">
        <v>529</v>
      </c>
      <c r="D220" s="908" t="s">
        <v>530</v>
      </c>
      <c r="E220" s="477" t="s">
        <v>531</v>
      </c>
      <c r="F220" s="603" t="s">
        <v>427</v>
      </c>
      <c r="G220" s="535">
        <v>0.93320000000000003</v>
      </c>
      <c r="H220" s="576">
        <v>0.94</v>
      </c>
      <c r="I220" s="576">
        <v>0.95</v>
      </c>
      <c r="J220" s="576">
        <v>0.95</v>
      </c>
      <c r="K220" s="576">
        <v>0.96</v>
      </c>
      <c r="L220" s="525">
        <f>K220</f>
        <v>0.96</v>
      </c>
      <c r="M220" s="456" t="s">
        <v>45</v>
      </c>
      <c r="N220" s="456"/>
      <c r="O220" s="457">
        <f t="shared" si="13"/>
        <v>0</v>
      </c>
      <c r="P220" s="414"/>
    </row>
    <row r="221" spans="1:16" ht="36.75" customHeight="1" thickTop="1" thickBot="1">
      <c r="A221" s="52"/>
      <c r="B221" s="908"/>
      <c r="C221" s="452" t="s">
        <v>532</v>
      </c>
      <c r="D221" s="908"/>
      <c r="E221" s="480" t="s">
        <v>918</v>
      </c>
      <c r="F221" s="639" t="s">
        <v>460</v>
      </c>
      <c r="G221" s="533">
        <v>0.89529999999999998</v>
      </c>
      <c r="H221" s="554">
        <v>0.9</v>
      </c>
      <c r="I221" s="554">
        <v>1</v>
      </c>
      <c r="J221" s="554">
        <v>1</v>
      </c>
      <c r="K221" s="554">
        <v>1</v>
      </c>
      <c r="L221" s="525">
        <f>K221</f>
        <v>1</v>
      </c>
      <c r="M221" s="456" t="s">
        <v>45</v>
      </c>
      <c r="N221" s="456"/>
      <c r="O221" s="457">
        <f t="shared" si="13"/>
        <v>0</v>
      </c>
      <c r="P221" s="414"/>
    </row>
    <row r="222" spans="1:16" s="213" customFormat="1" ht="33" customHeight="1" thickTop="1" thickBot="1">
      <c r="A222" s="321"/>
      <c r="B222" s="466" t="s">
        <v>33</v>
      </c>
      <c r="C222" s="620" t="s">
        <v>534</v>
      </c>
      <c r="D222" s="906" t="s">
        <v>535</v>
      </c>
      <c r="E222" s="924"/>
      <c r="F222" s="601" t="s">
        <v>427</v>
      </c>
      <c r="G222" s="507">
        <v>1</v>
      </c>
      <c r="H222" s="508">
        <v>1</v>
      </c>
      <c r="I222" s="508">
        <v>1</v>
      </c>
      <c r="J222" s="508">
        <v>1</v>
      </c>
      <c r="K222" s="508">
        <v>1</v>
      </c>
      <c r="L222" s="507">
        <v>1</v>
      </c>
      <c r="M222" s="509" t="s">
        <v>32</v>
      </c>
      <c r="N222" s="508"/>
      <c r="O222" s="510">
        <f t="shared" si="13"/>
        <v>0</v>
      </c>
      <c r="P222" s="414"/>
    </row>
    <row r="223" spans="1:16" s="213" customFormat="1" ht="33" customHeight="1" thickTop="1" thickBot="1">
      <c r="A223" s="321"/>
      <c r="B223" s="516" t="s">
        <v>36</v>
      </c>
      <c r="C223" s="620" t="s">
        <v>536</v>
      </c>
      <c r="D223" s="906" t="s">
        <v>537</v>
      </c>
      <c r="E223" s="924"/>
      <c r="F223" s="601" t="s">
        <v>427</v>
      </c>
      <c r="G223" s="511">
        <v>1</v>
      </c>
      <c r="H223" s="577">
        <v>1</v>
      </c>
      <c r="I223" s="577">
        <v>1</v>
      </c>
      <c r="J223" s="577">
        <v>1</v>
      </c>
      <c r="K223" s="577">
        <v>1</v>
      </c>
      <c r="L223" s="511">
        <v>1</v>
      </c>
      <c r="M223" s="509" t="s">
        <v>45</v>
      </c>
      <c r="N223" s="508"/>
      <c r="O223" s="510">
        <f t="shared" si="13"/>
        <v>0</v>
      </c>
      <c r="P223" s="422"/>
    </row>
    <row r="224" spans="1:16" s="213" customFormat="1" ht="36.75" customHeight="1" thickTop="1" thickBot="1">
      <c r="A224" s="321"/>
      <c r="B224" s="466" t="s">
        <v>50</v>
      </c>
      <c r="C224" s="620" t="s">
        <v>538</v>
      </c>
      <c r="D224" s="906" t="s">
        <v>539</v>
      </c>
      <c r="E224" s="924"/>
      <c r="F224" s="601" t="s">
        <v>460</v>
      </c>
      <c r="G224" s="507">
        <v>1</v>
      </c>
      <c r="H224" s="508">
        <v>1</v>
      </c>
      <c r="I224" s="508">
        <v>1</v>
      </c>
      <c r="J224" s="508">
        <v>1</v>
      </c>
      <c r="K224" s="508">
        <v>1</v>
      </c>
      <c r="L224" s="507">
        <v>1</v>
      </c>
      <c r="M224" s="509" t="s">
        <v>32</v>
      </c>
      <c r="N224" s="508"/>
      <c r="O224" s="510">
        <f t="shared" si="13"/>
        <v>0</v>
      </c>
      <c r="P224" s="414"/>
    </row>
    <row r="225" spans="1:16" s="213" customFormat="1" ht="36" customHeight="1" thickTop="1" thickBot="1">
      <c r="A225" s="332"/>
      <c r="B225" s="479" t="s">
        <v>53</v>
      </c>
      <c r="C225" s="620" t="s">
        <v>540</v>
      </c>
      <c r="D225" s="906" t="s">
        <v>541</v>
      </c>
      <c r="E225" s="924"/>
      <c r="F225" s="601" t="s">
        <v>427</v>
      </c>
      <c r="G225" s="512">
        <v>0</v>
      </c>
      <c r="H225" s="578">
        <v>2</v>
      </c>
      <c r="I225" s="578">
        <v>2</v>
      </c>
      <c r="J225" s="578">
        <v>2</v>
      </c>
      <c r="K225" s="578">
        <v>2</v>
      </c>
      <c r="L225" s="512">
        <f>SUM(H225:K225)</f>
        <v>8</v>
      </c>
      <c r="M225" s="509" t="s">
        <v>32</v>
      </c>
      <c r="N225" s="578"/>
      <c r="O225" s="510">
        <f t="shared" si="13"/>
        <v>0</v>
      </c>
      <c r="P225" s="414"/>
    </row>
    <row r="226" spans="1:16" s="213" customFormat="1" ht="32.25" customHeight="1" thickTop="1" thickBot="1">
      <c r="A226" s="321"/>
      <c r="B226" s="466" t="s">
        <v>56</v>
      </c>
      <c r="C226" s="610" t="s">
        <v>542</v>
      </c>
      <c r="D226" s="906" t="s">
        <v>543</v>
      </c>
      <c r="E226" s="924"/>
      <c r="F226" s="601" t="s">
        <v>460</v>
      </c>
      <c r="G226" s="507">
        <v>1</v>
      </c>
      <c r="H226" s="508">
        <v>1</v>
      </c>
      <c r="I226" s="508">
        <v>1</v>
      </c>
      <c r="J226" s="508">
        <v>1</v>
      </c>
      <c r="K226" s="508">
        <v>1</v>
      </c>
      <c r="L226" s="507">
        <v>1</v>
      </c>
      <c r="M226" s="509" t="s">
        <v>32</v>
      </c>
      <c r="N226" s="508"/>
      <c r="O226" s="510">
        <f t="shared" si="13"/>
        <v>0</v>
      </c>
      <c r="P226" s="414"/>
    </row>
    <row r="227" spans="1:16" s="213" customFormat="1" ht="33" customHeight="1" thickTop="1" thickBot="1">
      <c r="A227" s="321"/>
      <c r="B227" s="466" t="s">
        <v>59</v>
      </c>
      <c r="C227" s="620" t="s">
        <v>544</v>
      </c>
      <c r="D227" s="906" t="s">
        <v>545</v>
      </c>
      <c r="E227" s="924"/>
      <c r="F227" s="601" t="s">
        <v>460</v>
      </c>
      <c r="G227" s="507">
        <v>0</v>
      </c>
      <c r="H227" s="508">
        <v>1</v>
      </c>
      <c r="I227" s="508">
        <v>0</v>
      </c>
      <c r="J227" s="508">
        <v>0</v>
      </c>
      <c r="K227" s="508">
        <v>0</v>
      </c>
      <c r="L227" s="507">
        <f>SUBTOTAL(9,H227:K227)</f>
        <v>1</v>
      </c>
      <c r="M227" s="509" t="s">
        <v>32</v>
      </c>
      <c r="N227" s="508"/>
      <c r="O227" s="510">
        <f t="shared" si="13"/>
        <v>0</v>
      </c>
      <c r="P227" s="414"/>
    </row>
    <row r="228" spans="1:16" s="213" customFormat="1" ht="30.75" customHeight="1" thickTop="1" thickBot="1">
      <c r="A228" s="332"/>
      <c r="B228" s="479" t="s">
        <v>62</v>
      </c>
      <c r="C228" s="610" t="s">
        <v>546</v>
      </c>
      <c r="D228" s="906" t="s">
        <v>547</v>
      </c>
      <c r="E228" s="924"/>
      <c r="F228" s="601" t="s">
        <v>460</v>
      </c>
      <c r="G228" s="512">
        <v>0</v>
      </c>
      <c r="H228" s="578">
        <v>0</v>
      </c>
      <c r="I228" s="714">
        <v>1</v>
      </c>
      <c r="J228" s="714">
        <v>1</v>
      </c>
      <c r="K228" s="714">
        <v>1</v>
      </c>
      <c r="L228" s="512">
        <f>+J228</f>
        <v>1</v>
      </c>
      <c r="M228" s="509" t="s">
        <v>32</v>
      </c>
      <c r="N228" s="578"/>
      <c r="O228" s="510">
        <f t="shared" si="13"/>
        <v>0</v>
      </c>
      <c r="P228" s="422"/>
    </row>
    <row r="229" spans="1:16" s="213" customFormat="1" ht="30.75" customHeight="1" thickTop="1" thickBot="1">
      <c r="A229" s="332"/>
      <c r="B229" s="479" t="s">
        <v>65</v>
      </c>
      <c r="C229" s="620" t="s">
        <v>1040</v>
      </c>
      <c r="D229" s="906" t="s">
        <v>1025</v>
      </c>
      <c r="E229" s="924"/>
      <c r="F229" s="601" t="s">
        <v>460</v>
      </c>
      <c r="G229" s="512">
        <v>0</v>
      </c>
      <c r="H229" s="578">
        <v>0</v>
      </c>
      <c r="I229" s="714">
        <v>0</v>
      </c>
      <c r="J229" s="714">
        <v>100</v>
      </c>
      <c r="K229" s="714">
        <v>100</v>
      </c>
      <c r="L229" s="512">
        <f>+J229</f>
        <v>100</v>
      </c>
      <c r="M229" s="509" t="s">
        <v>45</v>
      </c>
      <c r="N229" s="578"/>
      <c r="O229" s="510">
        <f>+N229/L229</f>
        <v>0</v>
      </c>
      <c r="P229" s="422"/>
    </row>
    <row r="230" spans="1:16" s="213" customFormat="1" ht="30.75" customHeight="1" thickTop="1" thickBot="1">
      <c r="A230" s="332"/>
      <c r="B230" s="479" t="s">
        <v>99</v>
      </c>
      <c r="C230" s="620" t="s">
        <v>1041</v>
      </c>
      <c r="D230" s="906" t="s">
        <v>1026</v>
      </c>
      <c r="E230" s="924"/>
      <c r="F230" s="601" t="s">
        <v>460</v>
      </c>
      <c r="G230" s="512">
        <v>0</v>
      </c>
      <c r="H230" s="578">
        <v>0</v>
      </c>
      <c r="I230" s="714">
        <v>0</v>
      </c>
      <c r="J230" s="714">
        <v>100</v>
      </c>
      <c r="K230" s="714">
        <v>100</v>
      </c>
      <c r="L230" s="512">
        <f>+J230</f>
        <v>100</v>
      </c>
      <c r="M230" s="509" t="s">
        <v>45</v>
      </c>
      <c r="N230" s="715"/>
      <c r="O230" s="716"/>
      <c r="P230" s="422"/>
    </row>
    <row r="231" spans="1:16" s="213" customFormat="1" ht="61.5" customHeight="1" thickTop="1" thickBot="1">
      <c r="B231" s="668" t="s">
        <v>1022</v>
      </c>
      <c r="C231" s="669" t="s">
        <v>549</v>
      </c>
      <c r="D231" s="977" t="s">
        <v>550</v>
      </c>
      <c r="E231" s="984"/>
      <c r="F231" s="668" t="s">
        <v>551</v>
      </c>
      <c r="G231" s="960"/>
      <c r="H231" s="961"/>
      <c r="I231" s="961"/>
      <c r="J231" s="961"/>
      <c r="K231" s="961"/>
      <c r="L231" s="961"/>
      <c r="M231" s="961"/>
      <c r="N231" s="961"/>
      <c r="O231" s="962"/>
      <c r="P231" s="414"/>
    </row>
    <row r="232" spans="1:16" s="213" customFormat="1" ht="47.25" customHeight="1" thickTop="1" thickBot="1">
      <c r="B232" s="903" t="s">
        <v>1023</v>
      </c>
      <c r="C232" s="452" t="s">
        <v>553</v>
      </c>
      <c r="D232" s="983" t="s">
        <v>554</v>
      </c>
      <c r="E232" s="480" t="s">
        <v>957</v>
      </c>
      <c r="F232" s="639" t="s">
        <v>127</v>
      </c>
      <c r="G232" s="536">
        <v>0.46</v>
      </c>
      <c r="H232" s="579">
        <v>0.55000000000000004</v>
      </c>
      <c r="I232" s="579">
        <v>0.96</v>
      </c>
      <c r="J232" s="579">
        <v>0.97</v>
      </c>
      <c r="K232" s="579">
        <v>0.98</v>
      </c>
      <c r="L232" s="536">
        <f t="shared" ref="L232:L237" si="14">K232</f>
        <v>0.98</v>
      </c>
      <c r="M232" s="537" t="s">
        <v>45</v>
      </c>
      <c r="N232" s="537"/>
      <c r="O232" s="538">
        <f t="shared" ref="O232:O251" si="15">+N232/L232</f>
        <v>0</v>
      </c>
      <c r="P232" s="414"/>
    </row>
    <row r="233" spans="1:16" s="213" customFormat="1" ht="48.75" customHeight="1" thickTop="1" thickBot="1">
      <c r="B233" s="903"/>
      <c r="C233" s="452" t="s">
        <v>973</v>
      </c>
      <c r="D233" s="983"/>
      <c r="E233" s="647" t="s">
        <v>958</v>
      </c>
      <c r="F233" s="639" t="s">
        <v>127</v>
      </c>
      <c r="G233" s="536" t="s">
        <v>128</v>
      </c>
      <c r="H233" s="579">
        <v>0</v>
      </c>
      <c r="I233" s="579">
        <v>0.93</v>
      </c>
      <c r="J233" s="579">
        <v>0.95</v>
      </c>
      <c r="K233" s="579">
        <v>0.97</v>
      </c>
      <c r="L233" s="536">
        <f t="shared" si="14"/>
        <v>0.97</v>
      </c>
      <c r="M233" s="537"/>
      <c r="N233" s="537"/>
      <c r="O233" s="538"/>
      <c r="P233" s="414"/>
    </row>
    <row r="234" spans="1:16" s="213" customFormat="1" ht="76.5" customHeight="1" thickTop="1" thickBot="1">
      <c r="B234" s="903"/>
      <c r="C234" s="452" t="s">
        <v>974</v>
      </c>
      <c r="D234" s="983"/>
      <c r="E234" s="648" t="s">
        <v>960</v>
      </c>
      <c r="F234" s="639" t="s">
        <v>127</v>
      </c>
      <c r="G234" s="536" t="s">
        <v>128</v>
      </c>
      <c r="H234" s="579">
        <v>0</v>
      </c>
      <c r="I234" s="579">
        <v>0.65</v>
      </c>
      <c r="J234" s="579">
        <v>0.66</v>
      </c>
      <c r="K234" s="579">
        <v>0.68</v>
      </c>
      <c r="L234" s="536">
        <f t="shared" si="14"/>
        <v>0.68</v>
      </c>
      <c r="M234" s="537"/>
      <c r="N234" s="537"/>
      <c r="O234" s="538"/>
      <c r="P234" s="414"/>
    </row>
    <row r="235" spans="1:16" s="213" customFormat="1" ht="44.25" customHeight="1" thickTop="1" thickBot="1">
      <c r="B235" s="903"/>
      <c r="C235" s="452" t="s">
        <v>556</v>
      </c>
      <c r="D235" s="983"/>
      <c r="E235" s="513" t="s">
        <v>557</v>
      </c>
      <c r="F235" s="606" t="s">
        <v>558</v>
      </c>
      <c r="G235" s="536">
        <v>0.83</v>
      </c>
      <c r="H235" s="579">
        <v>0.85</v>
      </c>
      <c r="I235" s="579">
        <v>0.88</v>
      </c>
      <c r="J235" s="579">
        <v>0.91</v>
      </c>
      <c r="K235" s="579">
        <v>0.94</v>
      </c>
      <c r="L235" s="536">
        <f t="shared" si="14"/>
        <v>0.94</v>
      </c>
      <c r="M235" s="537" t="s">
        <v>45</v>
      </c>
      <c r="N235" s="537"/>
      <c r="O235" s="538">
        <f t="shared" si="15"/>
        <v>0</v>
      </c>
      <c r="P235" s="414"/>
    </row>
    <row r="236" spans="1:16" s="213" customFormat="1" ht="46.5" customHeight="1" thickTop="1" thickBot="1">
      <c r="A236" s="343"/>
      <c r="B236" s="514" t="s">
        <v>33</v>
      </c>
      <c r="C236" s="610" t="s">
        <v>559</v>
      </c>
      <c r="D236" s="922" t="s">
        <v>962</v>
      </c>
      <c r="E236" s="923"/>
      <c r="F236" s="601" t="s">
        <v>127</v>
      </c>
      <c r="G236" s="511">
        <v>0.9</v>
      </c>
      <c r="H236" s="580">
        <v>0.9</v>
      </c>
      <c r="I236" s="580">
        <v>0.92</v>
      </c>
      <c r="J236" s="580">
        <v>0.93</v>
      </c>
      <c r="K236" s="580">
        <v>0.95</v>
      </c>
      <c r="L236" s="511">
        <f t="shared" si="14"/>
        <v>0.95</v>
      </c>
      <c r="M236" s="509" t="s">
        <v>45</v>
      </c>
      <c r="N236" s="581"/>
      <c r="O236" s="510">
        <f t="shared" si="15"/>
        <v>0</v>
      </c>
      <c r="P236" s="422"/>
    </row>
    <row r="237" spans="1:16" s="213" customFormat="1" ht="43.5" customHeight="1" thickTop="1" thickBot="1">
      <c r="A237" s="321"/>
      <c r="B237" s="516" t="s">
        <v>36</v>
      </c>
      <c r="C237" s="610" t="s">
        <v>561</v>
      </c>
      <c r="D237" s="922" t="s">
        <v>562</v>
      </c>
      <c r="E237" s="923"/>
      <c r="F237" s="601" t="s">
        <v>127</v>
      </c>
      <c r="G237" s="507">
        <v>0</v>
      </c>
      <c r="H237" s="580">
        <v>0</v>
      </c>
      <c r="I237" s="580">
        <v>1</v>
      </c>
      <c r="J237" s="580">
        <v>1</v>
      </c>
      <c r="K237" s="580">
        <v>1</v>
      </c>
      <c r="L237" s="511">
        <f t="shared" si="14"/>
        <v>1</v>
      </c>
      <c r="M237" s="509" t="s">
        <v>45</v>
      </c>
      <c r="N237" s="508"/>
      <c r="O237" s="510">
        <f t="shared" si="15"/>
        <v>0</v>
      </c>
      <c r="P237" s="416"/>
    </row>
    <row r="238" spans="1:16" s="213" customFormat="1" ht="50.25" customHeight="1" thickTop="1" thickBot="1">
      <c r="A238" s="343"/>
      <c r="B238" s="516" t="s">
        <v>50</v>
      </c>
      <c r="C238" s="649" t="s">
        <v>563</v>
      </c>
      <c r="D238" s="920" t="s">
        <v>564</v>
      </c>
      <c r="E238" s="923"/>
      <c r="F238" s="601" t="s">
        <v>127</v>
      </c>
      <c r="G238" s="517">
        <v>114</v>
      </c>
      <c r="H238" s="581">
        <v>130</v>
      </c>
      <c r="I238" s="581">
        <v>140</v>
      </c>
      <c r="J238" s="581">
        <v>150</v>
      </c>
      <c r="K238" s="581">
        <v>160</v>
      </c>
      <c r="L238" s="517">
        <f>SUM(H238:K238)</f>
        <v>580</v>
      </c>
      <c r="M238" s="509" t="s">
        <v>32</v>
      </c>
      <c r="N238" s="581"/>
      <c r="O238" s="510">
        <f t="shared" si="15"/>
        <v>0</v>
      </c>
      <c r="P238" s="422"/>
    </row>
    <row r="239" spans="1:16" ht="34.5" customHeight="1" thickTop="1" thickBot="1">
      <c r="A239" s="106"/>
      <c r="B239" s="516" t="s">
        <v>53</v>
      </c>
      <c r="C239" s="651" t="s">
        <v>567</v>
      </c>
      <c r="D239" s="920" t="s">
        <v>568</v>
      </c>
      <c r="E239" s="915"/>
      <c r="F239" s="601" t="s">
        <v>127</v>
      </c>
      <c r="G239" s="467">
        <v>0.8</v>
      </c>
      <c r="H239" s="502">
        <v>0.8</v>
      </c>
      <c r="I239" s="502">
        <v>0.83</v>
      </c>
      <c r="J239" s="502">
        <v>0.85</v>
      </c>
      <c r="K239" s="502">
        <v>0.9</v>
      </c>
      <c r="L239" s="467">
        <f>K239</f>
        <v>0.9</v>
      </c>
      <c r="M239" s="461" t="s">
        <v>45</v>
      </c>
      <c r="N239" s="503"/>
      <c r="O239" s="478">
        <f t="shared" si="15"/>
        <v>0</v>
      </c>
      <c r="P239" s="416"/>
    </row>
    <row r="240" spans="1:16" ht="35.25" customHeight="1" thickTop="1" thickBot="1">
      <c r="A240" s="106"/>
      <c r="B240" s="516" t="s">
        <v>56</v>
      </c>
      <c r="C240" s="651" t="s">
        <v>569</v>
      </c>
      <c r="D240" s="920" t="s">
        <v>570</v>
      </c>
      <c r="E240" s="915"/>
      <c r="F240" s="601" t="s">
        <v>127</v>
      </c>
      <c r="G240" s="467">
        <v>0.1</v>
      </c>
      <c r="H240" s="502">
        <v>0.1</v>
      </c>
      <c r="I240" s="502">
        <v>0.11</v>
      </c>
      <c r="J240" s="502">
        <v>0.12</v>
      </c>
      <c r="K240" s="502">
        <v>0.15</v>
      </c>
      <c r="L240" s="467">
        <f>K240</f>
        <v>0.15</v>
      </c>
      <c r="M240" s="461" t="s">
        <v>45</v>
      </c>
      <c r="N240" s="503"/>
      <c r="O240" s="478">
        <f t="shared" si="15"/>
        <v>0</v>
      </c>
      <c r="P240" s="416"/>
    </row>
    <row r="241" spans="1:16" ht="36.75" customHeight="1" thickTop="1" thickBot="1">
      <c r="A241" s="106"/>
      <c r="B241" s="516" t="s">
        <v>59</v>
      </c>
      <c r="C241" s="612" t="s">
        <v>571</v>
      </c>
      <c r="D241" s="920" t="s">
        <v>572</v>
      </c>
      <c r="E241" s="915"/>
      <c r="F241" s="601" t="s">
        <v>127</v>
      </c>
      <c r="G241" s="464">
        <v>0</v>
      </c>
      <c r="H241" s="503">
        <v>1</v>
      </c>
      <c r="I241" s="503">
        <v>0</v>
      </c>
      <c r="J241" s="503">
        <v>0</v>
      </c>
      <c r="K241" s="503">
        <v>0</v>
      </c>
      <c r="L241" s="464">
        <f>SUM(H241:K241)</f>
        <v>1</v>
      </c>
      <c r="M241" s="461" t="s">
        <v>32</v>
      </c>
      <c r="N241" s="503"/>
      <c r="O241" s="478">
        <f t="shared" si="15"/>
        <v>0</v>
      </c>
      <c r="P241" s="416"/>
    </row>
    <row r="242" spans="1:16" ht="52.5" customHeight="1" thickTop="1" thickBot="1">
      <c r="A242" s="106"/>
      <c r="B242" s="516" t="s">
        <v>62</v>
      </c>
      <c r="C242" s="650" t="s">
        <v>573</v>
      </c>
      <c r="D242" s="920" t="s">
        <v>574</v>
      </c>
      <c r="E242" s="915"/>
      <c r="F242" s="601" t="s">
        <v>127</v>
      </c>
      <c r="G242" s="464">
        <v>0</v>
      </c>
      <c r="H242" s="503">
        <v>12</v>
      </c>
      <c r="I242" s="503">
        <v>12</v>
      </c>
      <c r="J242" s="503">
        <v>12</v>
      </c>
      <c r="K242" s="503">
        <v>12</v>
      </c>
      <c r="L242" s="464">
        <f>K242</f>
        <v>12</v>
      </c>
      <c r="M242" s="461" t="s">
        <v>32</v>
      </c>
      <c r="N242" s="503"/>
      <c r="O242" s="478">
        <f t="shared" si="15"/>
        <v>0</v>
      </c>
      <c r="P242" s="416"/>
    </row>
    <row r="243" spans="1:16" ht="52.5" customHeight="1" thickTop="1" thickBot="1">
      <c r="A243" s="106"/>
      <c r="B243" s="516" t="s">
        <v>65</v>
      </c>
      <c r="C243" s="650" t="s">
        <v>575</v>
      </c>
      <c r="D243" s="920" t="s">
        <v>576</v>
      </c>
      <c r="E243" s="915"/>
      <c r="F243" s="601" t="s">
        <v>127</v>
      </c>
      <c r="G243" s="464">
        <v>1</v>
      </c>
      <c r="H243" s="503">
        <v>1</v>
      </c>
      <c r="I243" s="503">
        <v>1</v>
      </c>
      <c r="J243" s="503">
        <v>1</v>
      </c>
      <c r="K243" s="503">
        <v>1</v>
      </c>
      <c r="L243" s="464">
        <v>1</v>
      </c>
      <c r="M243" s="461" t="s">
        <v>32</v>
      </c>
      <c r="N243" s="503"/>
      <c r="O243" s="478">
        <f t="shared" si="15"/>
        <v>0</v>
      </c>
      <c r="P243" s="416"/>
    </row>
    <row r="244" spans="1:16" ht="39" customHeight="1" thickTop="1" thickBot="1">
      <c r="A244" s="106"/>
      <c r="B244" s="516" t="s">
        <v>99</v>
      </c>
      <c r="C244" s="652" t="s">
        <v>583</v>
      </c>
      <c r="D244" s="919" t="s">
        <v>584</v>
      </c>
      <c r="E244" s="915"/>
      <c r="F244" s="601" t="s">
        <v>127</v>
      </c>
      <c r="G244" s="467">
        <v>1</v>
      </c>
      <c r="H244" s="502">
        <v>1</v>
      </c>
      <c r="I244" s="502">
        <v>1</v>
      </c>
      <c r="J244" s="502">
        <v>1</v>
      </c>
      <c r="K244" s="502">
        <v>1</v>
      </c>
      <c r="L244" s="467">
        <f>K244</f>
        <v>1</v>
      </c>
      <c r="M244" s="461" t="s">
        <v>45</v>
      </c>
      <c r="N244" s="503"/>
      <c r="O244" s="478">
        <f>+N244/L244</f>
        <v>0</v>
      </c>
      <c r="P244" s="416"/>
    </row>
    <row r="245" spans="1:16" ht="37.5" customHeight="1" thickTop="1" thickBot="1">
      <c r="A245" s="215"/>
      <c r="B245" s="516" t="s">
        <v>66</v>
      </c>
      <c r="C245" s="611" t="s">
        <v>589</v>
      </c>
      <c r="D245" s="919" t="s">
        <v>590</v>
      </c>
      <c r="E245" s="915"/>
      <c r="F245" s="601" t="s">
        <v>127</v>
      </c>
      <c r="G245" s="469">
        <v>0</v>
      </c>
      <c r="H245" s="559">
        <v>1</v>
      </c>
      <c r="I245" s="559">
        <v>0</v>
      </c>
      <c r="J245" s="559">
        <v>0</v>
      </c>
      <c r="K245" s="559">
        <v>0</v>
      </c>
      <c r="L245" s="471">
        <f>SUM(H245:K245)</f>
        <v>1</v>
      </c>
      <c r="M245" s="461" t="s">
        <v>45</v>
      </c>
      <c r="N245" s="558"/>
      <c r="O245" s="478">
        <f>+N245/L245</f>
        <v>0</v>
      </c>
      <c r="P245" s="422"/>
    </row>
    <row r="246" spans="1:16" ht="34.5" customHeight="1" thickTop="1" thickBot="1">
      <c r="A246" s="106"/>
      <c r="B246" s="516" t="s">
        <v>69</v>
      </c>
      <c r="C246" s="615" t="s">
        <v>577</v>
      </c>
      <c r="D246" s="920" t="s">
        <v>578</v>
      </c>
      <c r="E246" s="915"/>
      <c r="F246" s="601" t="s">
        <v>558</v>
      </c>
      <c r="G246" s="467">
        <v>0.1</v>
      </c>
      <c r="H246" s="502">
        <v>0.9</v>
      </c>
      <c r="I246" s="503">
        <v>0</v>
      </c>
      <c r="J246" s="503">
        <v>0</v>
      </c>
      <c r="K246" s="503">
        <v>0</v>
      </c>
      <c r="L246" s="467">
        <f>SUM(G246:K246)</f>
        <v>1</v>
      </c>
      <c r="M246" s="461" t="s">
        <v>45</v>
      </c>
      <c r="N246" s="503"/>
      <c r="O246" s="478">
        <f t="shared" si="15"/>
        <v>0</v>
      </c>
      <c r="P246" s="425"/>
    </row>
    <row r="247" spans="1:16" ht="34.5" customHeight="1" thickTop="1" thickBot="1">
      <c r="A247" s="215"/>
      <c r="B247" s="516" t="s">
        <v>72</v>
      </c>
      <c r="C247" s="611" t="s">
        <v>579</v>
      </c>
      <c r="D247" s="920" t="s">
        <v>1104</v>
      </c>
      <c r="E247" s="915"/>
      <c r="F247" s="601" t="s">
        <v>558</v>
      </c>
      <c r="G247" s="469">
        <v>0</v>
      </c>
      <c r="H247" s="559">
        <v>1</v>
      </c>
      <c r="I247" s="559">
        <v>1</v>
      </c>
      <c r="J247" s="559">
        <v>1</v>
      </c>
      <c r="K247" s="559">
        <v>1</v>
      </c>
      <c r="L247" s="471">
        <v>1</v>
      </c>
      <c r="M247" s="461" t="s">
        <v>45</v>
      </c>
      <c r="N247" s="558"/>
      <c r="O247" s="478">
        <f t="shared" si="15"/>
        <v>0</v>
      </c>
      <c r="P247" s="426"/>
    </row>
    <row r="248" spans="1:16" ht="34.5" customHeight="1" thickTop="1" thickBot="1">
      <c r="A248" s="106"/>
      <c r="B248" s="516" t="s">
        <v>75</v>
      </c>
      <c r="C248" s="611" t="s">
        <v>581</v>
      </c>
      <c r="D248" s="920" t="s">
        <v>582</v>
      </c>
      <c r="E248" s="915"/>
      <c r="F248" s="601" t="s">
        <v>558</v>
      </c>
      <c r="G248" s="467">
        <v>1</v>
      </c>
      <c r="H248" s="502">
        <v>1</v>
      </c>
      <c r="I248" s="502">
        <v>1</v>
      </c>
      <c r="J248" s="502">
        <v>1</v>
      </c>
      <c r="K248" s="502">
        <v>1</v>
      </c>
      <c r="L248" s="467">
        <f>K248</f>
        <v>1</v>
      </c>
      <c r="M248" s="461" t="s">
        <v>45</v>
      </c>
      <c r="N248" s="503"/>
      <c r="O248" s="478">
        <f t="shared" si="15"/>
        <v>0</v>
      </c>
      <c r="P248" s="416"/>
    </row>
    <row r="249" spans="1:16" ht="56.25" customHeight="1" thickTop="1" thickBot="1">
      <c r="A249" s="106"/>
      <c r="B249" s="516" t="s">
        <v>78</v>
      </c>
      <c r="C249" s="611" t="s">
        <v>585</v>
      </c>
      <c r="D249" s="919" t="s">
        <v>586</v>
      </c>
      <c r="E249" s="915"/>
      <c r="F249" s="601" t="s">
        <v>558</v>
      </c>
      <c r="G249" s="467">
        <v>1</v>
      </c>
      <c r="H249" s="502">
        <v>1</v>
      </c>
      <c r="I249" s="502">
        <v>1</v>
      </c>
      <c r="J249" s="502">
        <v>1</v>
      </c>
      <c r="K249" s="502">
        <v>1</v>
      </c>
      <c r="L249" s="467">
        <f>K249</f>
        <v>1</v>
      </c>
      <c r="M249" s="461" t="s">
        <v>45</v>
      </c>
      <c r="N249" s="503"/>
      <c r="O249" s="478">
        <f t="shared" si="15"/>
        <v>0</v>
      </c>
      <c r="P249" s="416"/>
    </row>
    <row r="250" spans="1:16" ht="38.25" customHeight="1" thickTop="1" thickBot="1">
      <c r="A250" s="106"/>
      <c r="B250" s="516" t="s">
        <v>82</v>
      </c>
      <c r="C250" s="611" t="s">
        <v>587</v>
      </c>
      <c r="D250" s="919" t="s">
        <v>588</v>
      </c>
      <c r="E250" s="915"/>
      <c r="F250" s="601" t="s">
        <v>558</v>
      </c>
      <c r="G250" s="467">
        <v>0</v>
      </c>
      <c r="H250" s="502">
        <v>0</v>
      </c>
      <c r="I250" s="502">
        <v>0</v>
      </c>
      <c r="J250" s="502">
        <v>0.5</v>
      </c>
      <c r="K250" s="502">
        <v>0.5</v>
      </c>
      <c r="L250" s="467">
        <f>SUM(H250:K250)</f>
        <v>1</v>
      </c>
      <c r="M250" s="461" t="s">
        <v>45</v>
      </c>
      <c r="N250" s="503"/>
      <c r="O250" s="478">
        <f t="shared" si="15"/>
        <v>0</v>
      </c>
      <c r="P250" s="416"/>
    </row>
    <row r="251" spans="1:16" ht="33" customHeight="1" thickTop="1" thickBot="1">
      <c r="A251" s="215"/>
      <c r="B251" s="516" t="s">
        <v>334</v>
      </c>
      <c r="C251" s="611" t="s">
        <v>591</v>
      </c>
      <c r="D251" s="919" t="s">
        <v>592</v>
      </c>
      <c r="E251" s="915"/>
      <c r="F251" s="601" t="s">
        <v>558</v>
      </c>
      <c r="G251" s="469">
        <v>0</v>
      </c>
      <c r="H251" s="559">
        <v>0.75</v>
      </c>
      <c r="I251" s="559">
        <v>1</v>
      </c>
      <c r="J251" s="559">
        <v>1</v>
      </c>
      <c r="K251" s="559">
        <v>1</v>
      </c>
      <c r="L251" s="471">
        <f>I251</f>
        <v>1</v>
      </c>
      <c r="M251" s="461" t="s">
        <v>45</v>
      </c>
      <c r="N251" s="558"/>
      <c r="O251" s="478">
        <f t="shared" si="15"/>
        <v>0</v>
      </c>
      <c r="P251" s="422"/>
    </row>
    <row r="252" spans="1:16" ht="43.5" customHeight="1" thickTop="1" thickBot="1">
      <c r="A252" s="215"/>
      <c r="B252" s="516" t="s">
        <v>522</v>
      </c>
      <c r="C252" s="615" t="s">
        <v>593</v>
      </c>
      <c r="D252" s="919" t="s">
        <v>594</v>
      </c>
      <c r="E252" s="915"/>
      <c r="F252" s="601" t="s">
        <v>937</v>
      </c>
      <c r="G252" s="467">
        <v>1</v>
      </c>
      <c r="H252" s="502">
        <v>1</v>
      </c>
      <c r="I252" s="502">
        <v>1</v>
      </c>
      <c r="J252" s="502">
        <v>1</v>
      </c>
      <c r="K252" s="502">
        <v>1</v>
      </c>
      <c r="L252" s="467">
        <f>K252</f>
        <v>1</v>
      </c>
      <c r="M252" s="461" t="s">
        <v>45</v>
      </c>
      <c r="N252" s="558"/>
      <c r="O252" s="478"/>
      <c r="P252" s="422"/>
    </row>
    <row r="253" spans="1:16" ht="60" customHeight="1" thickTop="1" thickBot="1">
      <c r="A253" s="244"/>
      <c r="B253" s="672" t="s">
        <v>595</v>
      </c>
      <c r="C253" s="671" t="s">
        <v>596</v>
      </c>
      <c r="D253" s="982" t="s">
        <v>597</v>
      </c>
      <c r="E253" s="982"/>
      <c r="F253" s="982"/>
      <c r="G253" s="951"/>
      <c r="H253" s="952"/>
      <c r="I253" s="952"/>
      <c r="J253" s="952"/>
      <c r="K253" s="952"/>
      <c r="L253" s="952"/>
      <c r="M253" s="952"/>
      <c r="N253" s="952"/>
      <c r="O253" s="953"/>
      <c r="P253" s="413"/>
    </row>
    <row r="254" spans="1:16" ht="43.5" customHeight="1" thickTop="1" thickBot="1">
      <c r="A254" s="52"/>
      <c r="B254" s="667" t="s">
        <v>599</v>
      </c>
      <c r="C254" s="667" t="s">
        <v>600</v>
      </c>
      <c r="D254" s="975" t="s">
        <v>601</v>
      </c>
      <c r="E254" s="976"/>
      <c r="F254" s="667" t="s">
        <v>598</v>
      </c>
      <c r="G254" s="954"/>
      <c r="H254" s="955"/>
      <c r="I254" s="955"/>
      <c r="J254" s="955"/>
      <c r="K254" s="955"/>
      <c r="L254" s="955"/>
      <c r="M254" s="955"/>
      <c r="N254" s="955"/>
      <c r="O254" s="956"/>
      <c r="P254" s="414"/>
    </row>
    <row r="255" spans="1:16" ht="50.25" customHeight="1" thickTop="1" thickBot="1">
      <c r="A255" s="52"/>
      <c r="B255" s="668" t="s">
        <v>602</v>
      </c>
      <c r="C255" s="669" t="s">
        <v>603</v>
      </c>
      <c r="D255" s="977" t="s">
        <v>604</v>
      </c>
      <c r="E255" s="978"/>
      <c r="F255" s="668" t="s">
        <v>598</v>
      </c>
      <c r="G255" s="948"/>
      <c r="H255" s="949"/>
      <c r="I255" s="949"/>
      <c r="J255" s="949"/>
      <c r="K255" s="949"/>
      <c r="L255" s="949"/>
      <c r="M255" s="949"/>
      <c r="N255" s="949"/>
      <c r="O255" s="950"/>
      <c r="P255" s="414"/>
    </row>
    <row r="256" spans="1:16" ht="54.75" customHeight="1" thickTop="1" thickBot="1">
      <c r="A256" s="52"/>
      <c r="B256" s="640" t="s">
        <v>605</v>
      </c>
      <c r="C256" s="674" t="s">
        <v>606</v>
      </c>
      <c r="D256" s="520" t="s">
        <v>597</v>
      </c>
      <c r="E256" s="477" t="s">
        <v>607</v>
      </c>
      <c r="F256" s="639" t="s">
        <v>598</v>
      </c>
      <c r="G256" s="675">
        <v>13</v>
      </c>
      <c r="H256" s="676">
        <v>10</v>
      </c>
      <c r="I256" s="676">
        <v>11</v>
      </c>
      <c r="J256" s="676">
        <v>10</v>
      </c>
      <c r="K256" s="676">
        <v>10</v>
      </c>
      <c r="L256" s="675">
        <f>SUM(H256:K256)</f>
        <v>41</v>
      </c>
      <c r="M256" s="676" t="s">
        <v>32</v>
      </c>
      <c r="N256" s="676"/>
      <c r="O256" s="677">
        <f t="shared" ref="O256:O270" si="16">+N256/L256</f>
        <v>0</v>
      </c>
      <c r="P256" s="414"/>
    </row>
    <row r="257" spans="1:16" ht="42" customHeight="1" thickTop="1" thickBot="1">
      <c r="A257" s="106"/>
      <c r="B257" s="463" t="s">
        <v>33</v>
      </c>
      <c r="C257" s="613" t="s">
        <v>608</v>
      </c>
      <c r="D257" s="918" t="s">
        <v>609</v>
      </c>
      <c r="E257" s="915"/>
      <c r="F257" s="601" t="s">
        <v>598</v>
      </c>
      <c r="G257" s="464">
        <v>1</v>
      </c>
      <c r="H257" s="503">
        <v>1</v>
      </c>
      <c r="I257" s="503">
        <v>1</v>
      </c>
      <c r="J257" s="503">
        <v>1</v>
      </c>
      <c r="K257" s="503">
        <v>1</v>
      </c>
      <c r="L257" s="486">
        <f>SUM(H257:K257)</f>
        <v>4</v>
      </c>
      <c r="M257" s="461" t="s">
        <v>32</v>
      </c>
      <c r="N257" s="503"/>
      <c r="O257" s="478">
        <f t="shared" si="16"/>
        <v>0</v>
      </c>
      <c r="P257" s="414"/>
    </row>
    <row r="258" spans="1:16" ht="40.5" customHeight="1" thickTop="1" thickBot="1">
      <c r="A258" s="106"/>
      <c r="B258" s="463" t="s">
        <v>36</v>
      </c>
      <c r="C258" s="613" t="s">
        <v>610</v>
      </c>
      <c r="D258" s="918" t="s">
        <v>926</v>
      </c>
      <c r="E258" s="915"/>
      <c r="F258" s="601" t="s">
        <v>598</v>
      </c>
      <c r="G258" s="464">
        <v>12</v>
      </c>
      <c r="H258" s="503">
        <v>8</v>
      </c>
      <c r="I258" s="503">
        <v>8</v>
      </c>
      <c r="J258" s="503">
        <v>8</v>
      </c>
      <c r="K258" s="503">
        <v>8</v>
      </c>
      <c r="L258" s="486">
        <f>SUM(H258:K258)</f>
        <v>32</v>
      </c>
      <c r="M258" s="461" t="s">
        <v>32</v>
      </c>
      <c r="N258" s="503"/>
      <c r="O258" s="478">
        <f t="shared" si="16"/>
        <v>0</v>
      </c>
      <c r="P258" s="414"/>
    </row>
    <row r="259" spans="1:16" ht="41.25" customHeight="1" thickTop="1" thickBot="1">
      <c r="A259" s="106"/>
      <c r="B259" s="463" t="s">
        <v>50</v>
      </c>
      <c r="C259" s="613" t="s">
        <v>611</v>
      </c>
      <c r="D259" s="918" t="s">
        <v>612</v>
      </c>
      <c r="E259" s="915"/>
      <c r="F259" s="601" t="s">
        <v>598</v>
      </c>
      <c r="G259" s="464">
        <v>1</v>
      </c>
      <c r="H259" s="503">
        <v>1</v>
      </c>
      <c r="I259" s="503">
        <v>1</v>
      </c>
      <c r="J259" s="503">
        <v>1</v>
      </c>
      <c r="K259" s="503">
        <v>1</v>
      </c>
      <c r="L259" s="486">
        <f>SUM(H259:K259)</f>
        <v>4</v>
      </c>
      <c r="M259" s="461" t="s">
        <v>32</v>
      </c>
      <c r="N259" s="503"/>
      <c r="O259" s="478">
        <f t="shared" si="16"/>
        <v>0</v>
      </c>
      <c r="P259" s="422"/>
    </row>
    <row r="260" spans="1:16" ht="38.25" customHeight="1" thickTop="1" thickBot="1">
      <c r="A260" s="106"/>
      <c r="B260" s="463" t="s">
        <v>53</v>
      </c>
      <c r="C260" s="613" t="s">
        <v>613</v>
      </c>
      <c r="D260" s="918" t="s">
        <v>614</v>
      </c>
      <c r="E260" s="915"/>
      <c r="F260" s="601" t="s">
        <v>598</v>
      </c>
      <c r="G260" s="464">
        <v>1</v>
      </c>
      <c r="H260" s="503">
        <v>0</v>
      </c>
      <c r="I260" s="503">
        <v>1</v>
      </c>
      <c r="J260" s="503">
        <v>0</v>
      </c>
      <c r="K260" s="503">
        <v>0</v>
      </c>
      <c r="L260" s="486">
        <f>SUM(H260:K260)</f>
        <v>1</v>
      </c>
      <c r="M260" s="461" t="s">
        <v>32</v>
      </c>
      <c r="N260" s="503"/>
      <c r="O260" s="478">
        <f t="shared" si="16"/>
        <v>0</v>
      </c>
      <c r="P260" s="414"/>
    </row>
    <row r="261" spans="1:16" ht="36" customHeight="1" thickTop="1" thickBot="1">
      <c r="A261" s="215"/>
      <c r="B261" s="458" t="s">
        <v>56</v>
      </c>
      <c r="C261" s="613" t="s">
        <v>615</v>
      </c>
      <c r="D261" s="918" t="s">
        <v>616</v>
      </c>
      <c r="E261" s="915"/>
      <c r="F261" s="601" t="s">
        <v>598</v>
      </c>
      <c r="G261" s="469">
        <v>69</v>
      </c>
      <c r="H261" s="558">
        <v>69</v>
      </c>
      <c r="I261" s="558">
        <v>69</v>
      </c>
      <c r="J261" s="558">
        <v>69</v>
      </c>
      <c r="K261" s="558">
        <v>90</v>
      </c>
      <c r="L261" s="469">
        <v>90</v>
      </c>
      <c r="M261" s="461" t="s">
        <v>32</v>
      </c>
      <c r="N261" s="558"/>
      <c r="O261" s="478">
        <f t="shared" si="16"/>
        <v>0</v>
      </c>
      <c r="P261" s="422"/>
    </row>
    <row r="262" spans="1:16" ht="54.75" customHeight="1" thickTop="1" thickBot="1">
      <c r="A262" s="52"/>
      <c r="B262" s="640" t="s">
        <v>617</v>
      </c>
      <c r="C262" s="452" t="s">
        <v>618</v>
      </c>
      <c r="D262" s="520" t="s">
        <v>619</v>
      </c>
      <c r="E262" s="513" t="s">
        <v>970</v>
      </c>
      <c r="F262" s="639" t="s">
        <v>598</v>
      </c>
      <c r="G262" s="675">
        <v>34</v>
      </c>
      <c r="H262" s="676">
        <v>16</v>
      </c>
      <c r="I262" s="676">
        <v>16</v>
      </c>
      <c r="J262" s="676">
        <v>17</v>
      </c>
      <c r="K262" s="676">
        <v>16</v>
      </c>
      <c r="L262" s="675">
        <f>SUM(H262:K262)</f>
        <v>65</v>
      </c>
      <c r="M262" s="676" t="s">
        <v>32</v>
      </c>
      <c r="N262" s="676"/>
      <c r="O262" s="677">
        <f t="shared" si="16"/>
        <v>0</v>
      </c>
      <c r="P262" s="414"/>
    </row>
    <row r="263" spans="1:16" ht="57" customHeight="1" thickTop="1" thickBot="1">
      <c r="A263" s="106"/>
      <c r="B263" s="487" t="s">
        <v>33</v>
      </c>
      <c r="C263" s="616" t="s">
        <v>621</v>
      </c>
      <c r="D263" s="914" t="s">
        <v>622</v>
      </c>
      <c r="E263" s="915"/>
      <c r="F263" s="601" t="s">
        <v>598</v>
      </c>
      <c r="G263" s="464">
        <v>34</v>
      </c>
      <c r="H263" s="503">
        <v>12</v>
      </c>
      <c r="I263" s="503">
        <v>12</v>
      </c>
      <c r="J263" s="503">
        <v>12</v>
      </c>
      <c r="K263" s="503">
        <v>12</v>
      </c>
      <c r="L263" s="486">
        <f>SUM(H263:K263)</f>
        <v>48</v>
      </c>
      <c r="M263" s="461" t="s">
        <v>32</v>
      </c>
      <c r="N263" s="503"/>
      <c r="O263" s="478">
        <f t="shared" si="16"/>
        <v>0</v>
      </c>
      <c r="P263" s="414"/>
    </row>
    <row r="264" spans="1:16" ht="45.75" customHeight="1" thickTop="1" thickBot="1">
      <c r="A264" s="106"/>
      <c r="B264" s="487" t="s">
        <v>36</v>
      </c>
      <c r="C264" s="616" t="s">
        <v>623</v>
      </c>
      <c r="D264" s="914" t="s">
        <v>624</v>
      </c>
      <c r="E264" s="915"/>
      <c r="F264" s="601" t="s">
        <v>598</v>
      </c>
      <c r="G264" s="464">
        <v>4</v>
      </c>
      <c r="H264" s="503">
        <v>4</v>
      </c>
      <c r="I264" s="503">
        <v>4</v>
      </c>
      <c r="J264" s="503">
        <v>4</v>
      </c>
      <c r="K264" s="503">
        <v>4</v>
      </c>
      <c r="L264" s="486">
        <v>4</v>
      </c>
      <c r="M264" s="461" t="s">
        <v>32</v>
      </c>
      <c r="N264" s="503"/>
      <c r="O264" s="478">
        <f t="shared" si="16"/>
        <v>0</v>
      </c>
      <c r="P264" s="414"/>
    </row>
    <row r="265" spans="1:16" ht="46.5" customHeight="1" thickTop="1" thickBot="1">
      <c r="A265" s="106"/>
      <c r="B265" s="487" t="s">
        <v>50</v>
      </c>
      <c r="C265" s="616" t="s">
        <v>625</v>
      </c>
      <c r="D265" s="914" t="s">
        <v>626</v>
      </c>
      <c r="E265" s="915"/>
      <c r="F265" s="601" t="s">
        <v>598</v>
      </c>
      <c r="G265" s="464">
        <v>1</v>
      </c>
      <c r="H265" s="503">
        <v>0</v>
      </c>
      <c r="I265" s="503">
        <v>0</v>
      </c>
      <c r="J265" s="503">
        <v>1</v>
      </c>
      <c r="K265" s="503">
        <v>1</v>
      </c>
      <c r="L265" s="464">
        <v>2</v>
      </c>
      <c r="M265" s="461" t="s">
        <v>32</v>
      </c>
      <c r="N265" s="503"/>
      <c r="O265" s="478">
        <f t="shared" si="16"/>
        <v>0</v>
      </c>
      <c r="P265" s="414"/>
    </row>
    <row r="266" spans="1:16" ht="57.75" customHeight="1" thickTop="1" thickBot="1">
      <c r="A266" s="215"/>
      <c r="B266" s="640" t="s">
        <v>627</v>
      </c>
      <c r="C266" s="674" t="s">
        <v>628</v>
      </c>
      <c r="D266" s="520" t="s">
        <v>629</v>
      </c>
      <c r="E266" s="521" t="s">
        <v>935</v>
      </c>
      <c r="F266" s="639" t="s">
        <v>598</v>
      </c>
      <c r="G266" s="675">
        <v>1</v>
      </c>
      <c r="H266" s="676">
        <v>15</v>
      </c>
      <c r="I266" s="676">
        <v>16</v>
      </c>
      <c r="J266" s="676">
        <v>15</v>
      </c>
      <c r="K266" s="676">
        <v>13</v>
      </c>
      <c r="L266" s="675">
        <f>SUM(H266:K266)</f>
        <v>59</v>
      </c>
      <c r="M266" s="676" t="s">
        <v>32</v>
      </c>
      <c r="N266" s="676"/>
      <c r="O266" s="677">
        <f t="shared" si="16"/>
        <v>0</v>
      </c>
      <c r="P266" s="414"/>
    </row>
    <row r="267" spans="1:16" ht="42.75" customHeight="1" thickTop="1" thickBot="1">
      <c r="A267" s="106"/>
      <c r="B267" s="487" t="s">
        <v>33</v>
      </c>
      <c r="C267" s="616" t="s">
        <v>631</v>
      </c>
      <c r="D267" s="916" t="s">
        <v>632</v>
      </c>
      <c r="E267" s="915"/>
      <c r="F267" s="601" t="s">
        <v>598</v>
      </c>
      <c r="G267" s="464">
        <v>0</v>
      </c>
      <c r="H267" s="503">
        <v>12</v>
      </c>
      <c r="I267" s="503">
        <v>12</v>
      </c>
      <c r="J267" s="503">
        <v>12</v>
      </c>
      <c r="K267" s="503">
        <v>12</v>
      </c>
      <c r="L267" s="486">
        <f>SUM(H267:K267)</f>
        <v>48</v>
      </c>
      <c r="M267" s="461" t="s">
        <v>32</v>
      </c>
      <c r="N267" s="503"/>
      <c r="O267" s="478">
        <f t="shared" si="16"/>
        <v>0</v>
      </c>
      <c r="P267" s="414"/>
    </row>
    <row r="268" spans="1:16" ht="39.75" customHeight="1" thickTop="1" thickBot="1">
      <c r="A268" s="106"/>
      <c r="B268" s="487" t="s">
        <v>36</v>
      </c>
      <c r="C268" s="616" t="s">
        <v>633</v>
      </c>
      <c r="D268" s="916" t="s">
        <v>634</v>
      </c>
      <c r="E268" s="915"/>
      <c r="F268" s="601" t="s">
        <v>598</v>
      </c>
      <c r="G268" s="464">
        <v>1</v>
      </c>
      <c r="H268" s="503">
        <v>0</v>
      </c>
      <c r="I268" s="503">
        <v>1</v>
      </c>
      <c r="J268" s="503">
        <v>0</v>
      </c>
      <c r="K268" s="503">
        <v>0</v>
      </c>
      <c r="L268" s="464">
        <v>1</v>
      </c>
      <c r="M268" s="461" t="s">
        <v>32</v>
      </c>
      <c r="N268" s="503"/>
      <c r="O268" s="478">
        <f t="shared" si="16"/>
        <v>0</v>
      </c>
      <c r="P268" s="414"/>
    </row>
    <row r="269" spans="1:16" ht="37.5" customHeight="1" thickTop="1" thickBot="1">
      <c r="A269" s="106"/>
      <c r="B269" s="487" t="s">
        <v>50</v>
      </c>
      <c r="C269" s="616" t="s">
        <v>635</v>
      </c>
      <c r="D269" s="916" t="s">
        <v>636</v>
      </c>
      <c r="E269" s="915"/>
      <c r="F269" s="601" t="s">
        <v>598</v>
      </c>
      <c r="G269" s="464">
        <v>1</v>
      </c>
      <c r="H269" s="503">
        <v>1</v>
      </c>
      <c r="I269" s="503">
        <v>1</v>
      </c>
      <c r="J269" s="503">
        <v>1</v>
      </c>
      <c r="K269" s="503">
        <v>1</v>
      </c>
      <c r="L269" s="464">
        <f>SUM(H269:K269)</f>
        <v>4</v>
      </c>
      <c r="M269" s="461" t="s">
        <v>32</v>
      </c>
      <c r="N269" s="503"/>
      <c r="O269" s="478">
        <f t="shared" si="16"/>
        <v>0</v>
      </c>
      <c r="P269" s="414"/>
    </row>
    <row r="270" spans="1:16" ht="41.25" customHeight="1" thickTop="1" thickBot="1">
      <c r="A270" s="215"/>
      <c r="B270" s="494" t="s">
        <v>53</v>
      </c>
      <c r="C270" s="616" t="s">
        <v>637</v>
      </c>
      <c r="D270" s="917" t="s">
        <v>638</v>
      </c>
      <c r="E270" s="915"/>
      <c r="F270" s="601" t="s">
        <v>598</v>
      </c>
      <c r="G270" s="469">
        <v>1</v>
      </c>
      <c r="H270" s="558">
        <v>2</v>
      </c>
      <c r="I270" s="558">
        <v>2</v>
      </c>
      <c r="J270" s="558">
        <v>2</v>
      </c>
      <c r="K270" s="558">
        <v>0</v>
      </c>
      <c r="L270" s="469">
        <f>SUM(H270:K270)</f>
        <v>6</v>
      </c>
      <c r="M270" s="461" t="s">
        <v>32</v>
      </c>
      <c r="N270" s="558"/>
      <c r="O270" s="478">
        <f t="shared" si="16"/>
        <v>0</v>
      </c>
      <c r="P270" s="422"/>
    </row>
    <row r="271" spans="1:16" ht="72.75" customHeight="1" thickTop="1" thickBot="1">
      <c r="A271" s="244"/>
      <c r="B271" s="672" t="s">
        <v>639</v>
      </c>
      <c r="C271" s="671" t="s">
        <v>640</v>
      </c>
      <c r="D271" s="979" t="s">
        <v>641</v>
      </c>
      <c r="E271" s="980"/>
      <c r="F271" s="981"/>
      <c r="G271" s="951"/>
      <c r="H271" s="952"/>
      <c r="I271" s="952"/>
      <c r="J271" s="952"/>
      <c r="K271" s="952"/>
      <c r="L271" s="952"/>
      <c r="M271" s="952"/>
      <c r="N271" s="952"/>
      <c r="O271" s="953"/>
      <c r="P271" s="413"/>
    </row>
    <row r="272" spans="1:16" ht="60" customHeight="1" thickTop="1" thickBot="1">
      <c r="A272" s="52"/>
      <c r="B272" s="667" t="s">
        <v>643</v>
      </c>
      <c r="C272" s="667" t="s">
        <v>644</v>
      </c>
      <c r="D272" s="975" t="s">
        <v>645</v>
      </c>
      <c r="E272" s="976"/>
      <c r="F272" s="667" t="s">
        <v>642</v>
      </c>
      <c r="G272" s="954"/>
      <c r="H272" s="955"/>
      <c r="I272" s="955"/>
      <c r="J272" s="955"/>
      <c r="K272" s="955"/>
      <c r="L272" s="955"/>
      <c r="M272" s="955"/>
      <c r="N272" s="955"/>
      <c r="O272" s="956"/>
      <c r="P272" s="414"/>
    </row>
    <row r="273" spans="1:16" ht="66.75" customHeight="1" thickTop="1" thickBot="1">
      <c r="A273" s="52"/>
      <c r="B273" s="668" t="s">
        <v>646</v>
      </c>
      <c r="C273" s="669" t="s">
        <v>647</v>
      </c>
      <c r="D273" s="977" t="s">
        <v>648</v>
      </c>
      <c r="E273" s="978"/>
      <c r="F273" s="668" t="s">
        <v>493</v>
      </c>
      <c r="G273" s="948"/>
      <c r="H273" s="949"/>
      <c r="I273" s="949"/>
      <c r="J273" s="949"/>
      <c r="K273" s="949"/>
      <c r="L273" s="949"/>
      <c r="M273" s="949"/>
      <c r="N273" s="949"/>
      <c r="O273" s="950"/>
      <c r="P273" s="414"/>
    </row>
    <row r="274" spans="1:16" ht="62.25" customHeight="1" thickTop="1" thickBot="1">
      <c r="A274" s="52"/>
      <c r="B274" s="908" t="s">
        <v>649</v>
      </c>
      <c r="C274" s="674" t="s">
        <v>650</v>
      </c>
      <c r="D274" s="903" t="s">
        <v>651</v>
      </c>
      <c r="E274" s="628" t="s">
        <v>971</v>
      </c>
      <c r="F274" s="678" t="s">
        <v>493</v>
      </c>
      <c r="G274" s="679">
        <v>0</v>
      </c>
      <c r="H274" s="680">
        <v>0.05</v>
      </c>
      <c r="I274" s="681">
        <v>0.6</v>
      </c>
      <c r="J274" s="681">
        <v>0.8</v>
      </c>
      <c r="K274" s="681">
        <v>1</v>
      </c>
      <c r="L274" s="682">
        <f>K274</f>
        <v>1</v>
      </c>
      <c r="M274" s="683" t="s">
        <v>45</v>
      </c>
      <c r="N274" s="683"/>
      <c r="O274" s="684">
        <f t="shared" ref="O274:O317" si="17">+N274/L274</f>
        <v>0</v>
      </c>
      <c r="P274" s="417" t="s">
        <v>905</v>
      </c>
    </row>
    <row r="275" spans="1:16" ht="51" customHeight="1" thickTop="1" thickBot="1">
      <c r="A275" s="52"/>
      <c r="B275" s="908"/>
      <c r="C275" s="674" t="s">
        <v>652</v>
      </c>
      <c r="D275" s="903"/>
      <c r="E275" s="522" t="s">
        <v>653</v>
      </c>
      <c r="F275" s="678" t="s">
        <v>493</v>
      </c>
      <c r="G275" s="685">
        <v>8.0882352941176475E-2</v>
      </c>
      <c r="H275" s="686">
        <v>0.11764705882352941</v>
      </c>
      <c r="I275" s="686">
        <v>0.125</v>
      </c>
      <c r="J275" s="686">
        <v>0.13970588235294118</v>
      </c>
      <c r="K275" s="686">
        <v>0.15441176470588236</v>
      </c>
      <c r="L275" s="687">
        <f>+K275</f>
        <v>0.15441176470588236</v>
      </c>
      <c r="M275" s="683" t="s">
        <v>45</v>
      </c>
      <c r="N275" s="683"/>
      <c r="O275" s="684">
        <f t="shared" si="17"/>
        <v>0</v>
      </c>
      <c r="P275" s="414"/>
    </row>
    <row r="276" spans="1:16" ht="81" customHeight="1" thickTop="1" thickBot="1">
      <c r="A276" s="52"/>
      <c r="B276" s="908"/>
      <c r="C276" s="674" t="s">
        <v>654</v>
      </c>
      <c r="D276" s="903"/>
      <c r="E276" s="655" t="s">
        <v>915</v>
      </c>
      <c r="F276" s="678" t="s">
        <v>493</v>
      </c>
      <c r="G276" s="685">
        <v>0</v>
      </c>
      <c r="H276" s="686">
        <v>0.02</v>
      </c>
      <c r="I276" s="680">
        <v>1</v>
      </c>
      <c r="J276" s="680">
        <v>1</v>
      </c>
      <c r="K276" s="680">
        <v>1</v>
      </c>
      <c r="L276" s="682">
        <f>+K276</f>
        <v>1</v>
      </c>
      <c r="M276" s="683" t="s">
        <v>45</v>
      </c>
      <c r="N276" s="683"/>
      <c r="O276" s="684">
        <f t="shared" si="17"/>
        <v>0</v>
      </c>
      <c r="P276" s="417" t="s">
        <v>904</v>
      </c>
    </row>
    <row r="277" spans="1:16" ht="41.25" customHeight="1" thickTop="1" thickBot="1">
      <c r="A277" s="52"/>
      <c r="B277" s="488" t="s">
        <v>33</v>
      </c>
      <c r="C277" s="611" t="s">
        <v>922</v>
      </c>
      <c r="D277" s="919" t="s">
        <v>923</v>
      </c>
      <c r="E277" s="915"/>
      <c r="F277" s="601" t="s">
        <v>493</v>
      </c>
      <c r="G277" s="460">
        <v>0</v>
      </c>
      <c r="H277" s="573">
        <v>0</v>
      </c>
      <c r="I277" s="573">
        <v>1</v>
      </c>
      <c r="J277" s="573">
        <v>0</v>
      </c>
      <c r="K277" s="573">
        <v>0</v>
      </c>
      <c r="L277" s="500">
        <f>+I277</f>
        <v>1</v>
      </c>
      <c r="M277" s="461" t="s">
        <v>32</v>
      </c>
      <c r="N277" s="474"/>
      <c r="O277" s="462">
        <f t="shared" si="17"/>
        <v>0</v>
      </c>
      <c r="P277" s="415"/>
    </row>
    <row r="278" spans="1:16" s="231" customFormat="1" ht="34.5" customHeight="1" thickTop="1" thickBot="1">
      <c r="A278" s="215"/>
      <c r="B278" s="488" t="s">
        <v>36</v>
      </c>
      <c r="C278" s="615" t="s">
        <v>655</v>
      </c>
      <c r="D278" s="906" t="s">
        <v>656</v>
      </c>
      <c r="E278" s="907"/>
      <c r="F278" s="601" t="s">
        <v>493</v>
      </c>
      <c r="G278" s="460">
        <v>0</v>
      </c>
      <c r="H278" s="573">
        <v>0</v>
      </c>
      <c r="I278" s="573">
        <v>1</v>
      </c>
      <c r="J278" s="573">
        <v>2</v>
      </c>
      <c r="K278" s="573">
        <v>2</v>
      </c>
      <c r="L278" s="460">
        <v>5</v>
      </c>
      <c r="M278" s="461" t="s">
        <v>32</v>
      </c>
      <c r="N278" s="474"/>
      <c r="O278" s="462">
        <f t="shared" si="17"/>
        <v>0</v>
      </c>
      <c r="P278" s="415"/>
    </row>
    <row r="279" spans="1:16" ht="38.25" customHeight="1" thickTop="1" thickBot="1">
      <c r="A279" s="215"/>
      <c r="B279" s="488" t="s">
        <v>50</v>
      </c>
      <c r="C279" s="615" t="s">
        <v>657</v>
      </c>
      <c r="D279" s="906" t="s">
        <v>658</v>
      </c>
      <c r="E279" s="907"/>
      <c r="F279" s="601" t="s">
        <v>493</v>
      </c>
      <c r="G279" s="460">
        <v>0</v>
      </c>
      <c r="H279" s="556">
        <v>1</v>
      </c>
      <c r="I279" s="556">
        <v>0</v>
      </c>
      <c r="J279" s="556">
        <v>0</v>
      </c>
      <c r="K279" s="556">
        <v>0</v>
      </c>
      <c r="L279" s="482">
        <f>H279</f>
        <v>1</v>
      </c>
      <c r="M279" s="461" t="s">
        <v>45</v>
      </c>
      <c r="N279" s="474"/>
      <c r="O279" s="462">
        <f t="shared" si="17"/>
        <v>0</v>
      </c>
      <c r="P279" s="414"/>
    </row>
    <row r="280" spans="1:16" ht="40.5" customHeight="1" thickTop="1" thickBot="1">
      <c r="A280" s="215"/>
      <c r="B280" s="488" t="s">
        <v>53</v>
      </c>
      <c r="C280" s="611" t="s">
        <v>660</v>
      </c>
      <c r="D280" s="906" t="s">
        <v>661</v>
      </c>
      <c r="E280" s="907"/>
      <c r="F280" s="601" t="s">
        <v>493</v>
      </c>
      <c r="G280" s="460">
        <v>0</v>
      </c>
      <c r="H280" s="474">
        <v>1</v>
      </c>
      <c r="I280" s="474">
        <v>2</v>
      </c>
      <c r="J280" s="474">
        <v>0</v>
      </c>
      <c r="K280" s="474">
        <v>0</v>
      </c>
      <c r="L280" s="460">
        <f>SUM(H280:K280)</f>
        <v>3</v>
      </c>
      <c r="M280" s="461" t="s">
        <v>32</v>
      </c>
      <c r="N280" s="474"/>
      <c r="O280" s="462">
        <f t="shared" si="17"/>
        <v>0</v>
      </c>
      <c r="P280" s="414"/>
    </row>
    <row r="281" spans="1:16" s="231" customFormat="1" ht="55.5" customHeight="1" thickTop="1" thickBot="1">
      <c r="A281" s="215"/>
      <c r="B281" s="488" t="s">
        <v>56</v>
      </c>
      <c r="C281" s="611" t="s">
        <v>662</v>
      </c>
      <c r="D281" s="906" t="s">
        <v>663</v>
      </c>
      <c r="E281" s="907"/>
      <c r="F281" s="601" t="s">
        <v>493</v>
      </c>
      <c r="G281" s="460">
        <v>0</v>
      </c>
      <c r="H281" s="556">
        <v>0.25</v>
      </c>
      <c r="I281" s="474">
        <v>136</v>
      </c>
      <c r="J281" s="630">
        <v>0</v>
      </c>
      <c r="K281" s="630">
        <v>0</v>
      </c>
      <c r="L281" s="621">
        <f>SUM(H281:K281)</f>
        <v>136.25</v>
      </c>
      <c r="M281" s="461" t="s">
        <v>32</v>
      </c>
      <c r="N281" s="474"/>
      <c r="O281" s="462">
        <f t="shared" si="17"/>
        <v>0</v>
      </c>
      <c r="P281" s="415"/>
    </row>
    <row r="282" spans="1:16" s="231" customFormat="1" ht="34.5" customHeight="1" thickTop="1" thickBot="1">
      <c r="A282" s="215"/>
      <c r="B282" s="458" t="s">
        <v>59</v>
      </c>
      <c r="C282" s="614" t="s">
        <v>664</v>
      </c>
      <c r="D282" s="919" t="s">
        <v>665</v>
      </c>
      <c r="E282" s="915"/>
      <c r="F282" s="601" t="s">
        <v>493</v>
      </c>
      <c r="G282" s="460">
        <v>11</v>
      </c>
      <c r="H282" s="474">
        <v>5</v>
      </c>
      <c r="I282" s="474">
        <v>6</v>
      </c>
      <c r="J282" s="474">
        <v>0</v>
      </c>
      <c r="K282" s="474">
        <v>0</v>
      </c>
      <c r="L282" s="460">
        <f>+K282+G282</f>
        <v>11</v>
      </c>
      <c r="M282" s="461" t="s">
        <v>32</v>
      </c>
      <c r="N282" s="474"/>
      <c r="O282" s="462">
        <f t="shared" si="17"/>
        <v>0</v>
      </c>
      <c r="P282" s="415"/>
    </row>
    <row r="283" spans="1:16" ht="35.25" customHeight="1" thickTop="1" thickBot="1">
      <c r="A283" s="215"/>
      <c r="B283" s="458" t="s">
        <v>62</v>
      </c>
      <c r="C283" s="611" t="s">
        <v>666</v>
      </c>
      <c r="D283" s="906" t="s">
        <v>667</v>
      </c>
      <c r="E283" s="907"/>
      <c r="F283" s="601" t="s">
        <v>493</v>
      </c>
      <c r="G283" s="460">
        <v>0</v>
      </c>
      <c r="H283" s="556">
        <v>1</v>
      </c>
      <c r="I283" s="556">
        <v>0</v>
      </c>
      <c r="J283" s="556">
        <v>0</v>
      </c>
      <c r="K283" s="556">
        <v>0</v>
      </c>
      <c r="L283" s="482">
        <f>H283</f>
        <v>1</v>
      </c>
      <c r="M283" s="461" t="s">
        <v>45</v>
      </c>
      <c r="N283" s="474"/>
      <c r="O283" s="462">
        <f t="shared" si="17"/>
        <v>0</v>
      </c>
      <c r="P283" s="414"/>
    </row>
    <row r="284" spans="1:16" ht="31.5" customHeight="1" thickTop="1" thickBot="1">
      <c r="A284" s="215"/>
      <c r="B284" s="458" t="s">
        <v>65</v>
      </c>
      <c r="C284" s="611" t="s">
        <v>668</v>
      </c>
      <c r="D284" s="906" t="s">
        <v>669</v>
      </c>
      <c r="E284" s="907"/>
      <c r="F284" s="601" t="s">
        <v>493</v>
      </c>
      <c r="G284" s="460">
        <v>0</v>
      </c>
      <c r="H284" s="474">
        <v>1</v>
      </c>
      <c r="I284" s="474">
        <v>0</v>
      </c>
      <c r="J284" s="474">
        <v>0</v>
      </c>
      <c r="K284" s="474">
        <v>0</v>
      </c>
      <c r="L284" s="460">
        <f>SUM(H284:K284)</f>
        <v>1</v>
      </c>
      <c r="M284" s="461" t="s">
        <v>32</v>
      </c>
      <c r="N284" s="474"/>
      <c r="O284" s="462">
        <f t="shared" si="17"/>
        <v>0</v>
      </c>
      <c r="P284" s="414"/>
    </row>
    <row r="285" spans="1:16" ht="51.75" customHeight="1" thickTop="1" thickBot="1">
      <c r="A285" s="215"/>
      <c r="B285" s="458" t="s">
        <v>99</v>
      </c>
      <c r="C285" s="611" t="s">
        <v>670</v>
      </c>
      <c r="D285" s="906" t="s">
        <v>671</v>
      </c>
      <c r="E285" s="907"/>
      <c r="F285" s="601" t="s">
        <v>493</v>
      </c>
      <c r="G285" s="460">
        <v>0</v>
      </c>
      <c r="H285" s="556">
        <v>1</v>
      </c>
      <c r="I285" s="556">
        <v>0</v>
      </c>
      <c r="J285" s="556">
        <v>0</v>
      </c>
      <c r="K285" s="556">
        <v>0</v>
      </c>
      <c r="L285" s="482">
        <f>H285</f>
        <v>1</v>
      </c>
      <c r="M285" s="461" t="s">
        <v>45</v>
      </c>
      <c r="N285" s="474"/>
      <c r="O285" s="462">
        <f t="shared" si="17"/>
        <v>0</v>
      </c>
      <c r="P285" s="414"/>
    </row>
    <row r="286" spans="1:16" ht="42" customHeight="1" thickTop="1" thickBot="1">
      <c r="A286" s="215"/>
      <c r="B286" s="488" t="s">
        <v>66</v>
      </c>
      <c r="C286" s="611" t="s">
        <v>672</v>
      </c>
      <c r="D286" s="906" t="s">
        <v>673</v>
      </c>
      <c r="E286" s="907"/>
      <c r="F286" s="601" t="s">
        <v>493</v>
      </c>
      <c r="G286" s="464">
        <v>0</v>
      </c>
      <c r="H286" s="502">
        <v>0</v>
      </c>
      <c r="I286" s="502">
        <v>0.05</v>
      </c>
      <c r="J286" s="502">
        <v>0.05</v>
      </c>
      <c r="K286" s="502">
        <v>0.05</v>
      </c>
      <c r="L286" s="482">
        <f>SUBTOTAL(9,H286:K286)</f>
        <v>0.15000000000000002</v>
      </c>
      <c r="M286" s="461" t="s">
        <v>45</v>
      </c>
      <c r="N286" s="474"/>
      <c r="O286" s="462">
        <f t="shared" si="17"/>
        <v>0</v>
      </c>
      <c r="P286" s="416"/>
    </row>
    <row r="287" spans="1:16" ht="40.5" customHeight="1" thickTop="1" thickBot="1">
      <c r="A287" s="215"/>
      <c r="B287" s="488" t="s">
        <v>69</v>
      </c>
      <c r="C287" s="611" t="s">
        <v>674</v>
      </c>
      <c r="D287" s="906" t="s">
        <v>675</v>
      </c>
      <c r="E287" s="907"/>
      <c r="F287" s="601" t="s">
        <v>493</v>
      </c>
      <c r="G287" s="460">
        <v>0</v>
      </c>
      <c r="H287" s="474">
        <v>1</v>
      </c>
      <c r="I287" s="474">
        <v>1</v>
      </c>
      <c r="J287" s="474">
        <v>0</v>
      </c>
      <c r="K287" s="474">
        <v>0</v>
      </c>
      <c r="L287" s="460">
        <f>SUM(H287:K287)</f>
        <v>2</v>
      </c>
      <c r="M287" s="461" t="s">
        <v>32</v>
      </c>
      <c r="N287" s="474"/>
      <c r="O287" s="462">
        <f t="shared" si="17"/>
        <v>0</v>
      </c>
      <c r="P287" s="414"/>
    </row>
    <row r="288" spans="1:16" ht="30.75" customHeight="1" thickTop="1" thickBot="1">
      <c r="A288" s="215"/>
      <c r="B288" s="458" t="s">
        <v>72</v>
      </c>
      <c r="C288" s="611" t="s">
        <v>676</v>
      </c>
      <c r="D288" s="919" t="s">
        <v>677</v>
      </c>
      <c r="E288" s="915"/>
      <c r="F288" s="601" t="s">
        <v>493</v>
      </c>
      <c r="G288" s="464">
        <v>0</v>
      </c>
      <c r="H288" s="502">
        <v>1</v>
      </c>
      <c r="I288" s="502">
        <v>0</v>
      </c>
      <c r="J288" s="502">
        <v>0.5</v>
      </c>
      <c r="K288" s="502">
        <v>0</v>
      </c>
      <c r="L288" s="467">
        <v>1</v>
      </c>
      <c r="M288" s="461" t="s">
        <v>45</v>
      </c>
      <c r="N288" s="474"/>
      <c r="O288" s="462">
        <f t="shared" si="17"/>
        <v>0</v>
      </c>
      <c r="P288" s="427"/>
    </row>
    <row r="289" spans="1:16" ht="30.75" customHeight="1" thickTop="1" thickBot="1">
      <c r="A289" s="215"/>
      <c r="B289" s="488" t="s">
        <v>75</v>
      </c>
      <c r="C289" s="611" t="s">
        <v>678</v>
      </c>
      <c r="D289" s="906" t="s">
        <v>1027</v>
      </c>
      <c r="E289" s="907"/>
      <c r="F289" s="601" t="s">
        <v>493</v>
      </c>
      <c r="G289" s="464">
        <v>0</v>
      </c>
      <c r="H289" s="502">
        <v>1</v>
      </c>
      <c r="I289" s="502">
        <v>1</v>
      </c>
      <c r="J289" s="502">
        <v>1</v>
      </c>
      <c r="K289" s="502">
        <v>1</v>
      </c>
      <c r="L289" s="467">
        <f>K289</f>
        <v>1</v>
      </c>
      <c r="M289" s="461" t="s">
        <v>45</v>
      </c>
      <c r="N289" s="474"/>
      <c r="O289" s="462">
        <f t="shared" si="17"/>
        <v>0</v>
      </c>
      <c r="P289" s="414"/>
    </row>
    <row r="290" spans="1:16" ht="31.5" customHeight="1" thickTop="1" thickBot="1">
      <c r="A290" s="215"/>
      <c r="B290" s="488" t="s">
        <v>78</v>
      </c>
      <c r="C290" s="611" t="s">
        <v>680</v>
      </c>
      <c r="D290" s="906" t="s">
        <v>681</v>
      </c>
      <c r="E290" s="907"/>
      <c r="F290" s="601" t="s">
        <v>493</v>
      </c>
      <c r="G290" s="464">
        <v>0</v>
      </c>
      <c r="H290" s="502">
        <v>0</v>
      </c>
      <c r="I290" s="502">
        <v>0.2</v>
      </c>
      <c r="J290" s="502">
        <v>0.4</v>
      </c>
      <c r="K290" s="502">
        <v>0.6</v>
      </c>
      <c r="L290" s="467">
        <f>K290</f>
        <v>0.6</v>
      </c>
      <c r="M290" s="461" t="s">
        <v>45</v>
      </c>
      <c r="N290" s="474"/>
      <c r="O290" s="462">
        <f t="shared" si="17"/>
        <v>0</v>
      </c>
      <c r="P290" s="414"/>
    </row>
    <row r="291" spans="1:16" ht="34.5" customHeight="1" thickTop="1" thickBot="1">
      <c r="A291" s="215"/>
      <c r="B291" s="488" t="s">
        <v>82</v>
      </c>
      <c r="C291" s="615" t="s">
        <v>683</v>
      </c>
      <c r="D291" s="919" t="s">
        <v>684</v>
      </c>
      <c r="E291" s="915"/>
      <c r="F291" s="601" t="s">
        <v>460</v>
      </c>
      <c r="G291" s="464">
        <v>0</v>
      </c>
      <c r="H291" s="502">
        <v>0.3</v>
      </c>
      <c r="I291" s="502">
        <v>0.3</v>
      </c>
      <c r="J291" s="502">
        <v>0.2</v>
      </c>
      <c r="K291" s="502">
        <v>0.2</v>
      </c>
      <c r="L291" s="467">
        <f>SUM(H291:K291)</f>
        <v>1</v>
      </c>
      <c r="M291" s="461" t="s">
        <v>45</v>
      </c>
      <c r="N291" s="503"/>
      <c r="O291" s="462">
        <f t="shared" si="17"/>
        <v>0</v>
      </c>
      <c r="P291" s="414"/>
    </row>
    <row r="292" spans="1:16" ht="31.5" customHeight="1" thickTop="1" thickBot="1">
      <c r="A292" s="106"/>
      <c r="B292" s="488" t="s">
        <v>334</v>
      </c>
      <c r="C292" s="612" t="s">
        <v>456</v>
      </c>
      <c r="D292" s="919" t="s">
        <v>457</v>
      </c>
      <c r="E292" s="915"/>
      <c r="F292" s="601" t="s">
        <v>940</v>
      </c>
      <c r="G292" s="482">
        <v>0.51680000000000004</v>
      </c>
      <c r="H292" s="619">
        <v>0.52</v>
      </c>
      <c r="I292" s="619">
        <v>0.53</v>
      </c>
      <c r="J292" s="619">
        <v>0.54</v>
      </c>
      <c r="K292" s="619">
        <v>0.55000000000000004</v>
      </c>
      <c r="L292" s="482">
        <f>K292</f>
        <v>0.55000000000000004</v>
      </c>
      <c r="M292" s="461" t="s">
        <v>45</v>
      </c>
      <c r="N292" s="503"/>
      <c r="O292" s="478">
        <f t="shared" si="17"/>
        <v>0</v>
      </c>
      <c r="P292" s="422"/>
    </row>
    <row r="293" spans="1:16" ht="54.75" customHeight="1" thickTop="1" thickBot="1">
      <c r="A293" s="106"/>
      <c r="B293" s="646" t="s">
        <v>686</v>
      </c>
      <c r="C293" s="642" t="s">
        <v>687</v>
      </c>
      <c r="D293" s="643" t="s">
        <v>688</v>
      </c>
      <c r="E293" s="688" t="s">
        <v>689</v>
      </c>
      <c r="F293" s="452" t="s">
        <v>690</v>
      </c>
      <c r="G293" s="530">
        <v>0</v>
      </c>
      <c r="H293" s="644">
        <v>0.25</v>
      </c>
      <c r="I293" s="644">
        <v>0.5</v>
      </c>
      <c r="J293" s="644">
        <v>0.75</v>
      </c>
      <c r="K293" s="644">
        <v>1</v>
      </c>
      <c r="L293" s="530">
        <v>1</v>
      </c>
      <c r="M293" s="456" t="s">
        <v>45</v>
      </c>
      <c r="N293" s="645"/>
      <c r="O293" s="457"/>
      <c r="P293" s="422"/>
    </row>
    <row r="294" spans="1:16" ht="39" customHeight="1" thickTop="1" thickBot="1">
      <c r="A294" s="106"/>
      <c r="B294" s="463" t="s">
        <v>33</v>
      </c>
      <c r="C294" s="616" t="s">
        <v>691</v>
      </c>
      <c r="D294" s="909" t="s">
        <v>692</v>
      </c>
      <c r="E294" s="910"/>
      <c r="F294" s="601" t="s">
        <v>690</v>
      </c>
      <c r="G294" s="467">
        <v>1</v>
      </c>
      <c r="H294" s="502">
        <v>1</v>
      </c>
      <c r="I294" s="502">
        <v>1</v>
      </c>
      <c r="J294" s="502">
        <v>1</v>
      </c>
      <c r="K294" s="502">
        <v>1</v>
      </c>
      <c r="L294" s="467">
        <f>K294</f>
        <v>1</v>
      </c>
      <c r="M294" s="461" t="s">
        <v>45</v>
      </c>
      <c r="N294" s="474"/>
      <c r="O294" s="462">
        <f t="shared" si="17"/>
        <v>0</v>
      </c>
      <c r="P294" s="414"/>
    </row>
    <row r="295" spans="1:16" ht="42.75" customHeight="1" thickTop="1" thickBot="1">
      <c r="A295" s="106"/>
      <c r="B295" s="463" t="s">
        <v>36</v>
      </c>
      <c r="C295" s="616" t="s">
        <v>693</v>
      </c>
      <c r="D295" s="909" t="s">
        <v>694</v>
      </c>
      <c r="E295" s="910"/>
      <c r="F295" s="601" t="s">
        <v>690</v>
      </c>
      <c r="G295" s="464">
        <v>12</v>
      </c>
      <c r="H295" s="503">
        <v>12</v>
      </c>
      <c r="I295" s="503">
        <v>0</v>
      </c>
      <c r="J295" s="503">
        <v>0</v>
      </c>
      <c r="K295" s="503">
        <v>12</v>
      </c>
      <c r="L295" s="464">
        <f>K295</f>
        <v>12</v>
      </c>
      <c r="M295" s="461" t="s">
        <v>32</v>
      </c>
      <c r="N295" s="474"/>
      <c r="O295" s="462">
        <f t="shared" si="17"/>
        <v>0</v>
      </c>
      <c r="P295" s="414"/>
    </row>
    <row r="296" spans="1:16" ht="51" customHeight="1" thickTop="1" thickBot="1">
      <c r="A296" s="106"/>
      <c r="B296" s="463" t="s">
        <v>50</v>
      </c>
      <c r="C296" s="616" t="s">
        <v>695</v>
      </c>
      <c r="D296" s="909" t="s">
        <v>696</v>
      </c>
      <c r="E296" s="910"/>
      <c r="F296" s="601" t="s">
        <v>690</v>
      </c>
      <c r="G296" s="464">
        <v>0</v>
      </c>
      <c r="H296" s="503">
        <v>3</v>
      </c>
      <c r="I296" s="503">
        <v>3</v>
      </c>
      <c r="J296" s="503">
        <v>3</v>
      </c>
      <c r="K296" s="503">
        <v>3</v>
      </c>
      <c r="L296" s="464">
        <f>K296</f>
        <v>3</v>
      </c>
      <c r="M296" s="461" t="s">
        <v>32</v>
      </c>
      <c r="N296" s="474"/>
      <c r="O296" s="462">
        <f t="shared" si="17"/>
        <v>0</v>
      </c>
      <c r="P296" s="422"/>
    </row>
    <row r="297" spans="1:16" ht="37.5" customHeight="1" thickTop="1" thickBot="1">
      <c r="A297" s="106"/>
      <c r="B297" s="463" t="s">
        <v>53</v>
      </c>
      <c r="C297" s="616" t="s">
        <v>697</v>
      </c>
      <c r="D297" s="909" t="s">
        <v>698</v>
      </c>
      <c r="E297" s="910"/>
      <c r="F297" s="601" t="s">
        <v>690</v>
      </c>
      <c r="G297" s="464">
        <v>0</v>
      </c>
      <c r="H297" s="503">
        <v>2</v>
      </c>
      <c r="I297" s="503">
        <v>3</v>
      </c>
      <c r="J297" s="503">
        <v>3</v>
      </c>
      <c r="K297" s="503">
        <v>3</v>
      </c>
      <c r="L297" s="464">
        <f>SUM(H297:K297)</f>
        <v>11</v>
      </c>
      <c r="M297" s="461" t="s">
        <v>32</v>
      </c>
      <c r="N297" s="474"/>
      <c r="O297" s="462">
        <f t="shared" si="17"/>
        <v>0</v>
      </c>
      <c r="P297" s="414"/>
    </row>
    <row r="298" spans="1:16" ht="31.5" customHeight="1" thickTop="1" thickBot="1">
      <c r="A298" s="106"/>
      <c r="B298" s="463" t="s">
        <v>56</v>
      </c>
      <c r="C298" s="616" t="s">
        <v>699</v>
      </c>
      <c r="D298" s="909" t="s">
        <v>700</v>
      </c>
      <c r="E298" s="910"/>
      <c r="F298" s="601" t="s">
        <v>690</v>
      </c>
      <c r="G298" s="464">
        <v>1</v>
      </c>
      <c r="H298" s="503">
        <v>1</v>
      </c>
      <c r="I298" s="503">
        <v>1</v>
      </c>
      <c r="J298" s="503"/>
      <c r="K298" s="503">
        <v>1</v>
      </c>
      <c r="L298" s="464">
        <v>1</v>
      </c>
      <c r="M298" s="461" t="s">
        <v>32</v>
      </c>
      <c r="N298" s="474"/>
      <c r="O298" s="462">
        <f t="shared" si="17"/>
        <v>0</v>
      </c>
      <c r="P298" s="414"/>
    </row>
    <row r="299" spans="1:16" ht="45" customHeight="1" thickTop="1" thickBot="1">
      <c r="A299" s="106"/>
      <c r="B299" s="463" t="s">
        <v>59</v>
      </c>
      <c r="C299" s="616" t="s">
        <v>701</v>
      </c>
      <c r="D299" s="916" t="s">
        <v>1029</v>
      </c>
      <c r="E299" s="915"/>
      <c r="F299" s="601" t="s">
        <v>690</v>
      </c>
      <c r="G299" s="464">
        <v>0</v>
      </c>
      <c r="H299" s="503">
        <v>4</v>
      </c>
      <c r="I299" s="503">
        <v>4</v>
      </c>
      <c r="J299" s="503">
        <v>0</v>
      </c>
      <c r="K299" s="503">
        <v>4</v>
      </c>
      <c r="L299" s="464">
        <f>K299</f>
        <v>4</v>
      </c>
      <c r="M299" s="461" t="s">
        <v>32</v>
      </c>
      <c r="N299" s="474"/>
      <c r="O299" s="462">
        <f t="shared" si="17"/>
        <v>0</v>
      </c>
      <c r="P299" s="414"/>
    </row>
    <row r="300" spans="1:16" ht="33" customHeight="1" thickTop="1" thickBot="1">
      <c r="A300" s="106"/>
      <c r="B300" s="463" t="s">
        <v>62</v>
      </c>
      <c r="C300" s="616" t="s">
        <v>703</v>
      </c>
      <c r="D300" s="909" t="s">
        <v>704</v>
      </c>
      <c r="E300" s="910"/>
      <c r="F300" s="601" t="s">
        <v>690</v>
      </c>
      <c r="G300" s="464">
        <v>1</v>
      </c>
      <c r="H300" s="503">
        <v>1</v>
      </c>
      <c r="I300" s="503">
        <v>1</v>
      </c>
      <c r="J300" s="503">
        <v>1</v>
      </c>
      <c r="K300" s="503">
        <v>1</v>
      </c>
      <c r="L300" s="464">
        <f t="shared" ref="L300:L305" si="18">SUM(H300:K300)</f>
        <v>4</v>
      </c>
      <c r="M300" s="461" t="s">
        <v>32</v>
      </c>
      <c r="N300" s="474"/>
      <c r="O300" s="462">
        <f t="shared" si="17"/>
        <v>0</v>
      </c>
      <c r="P300" s="414"/>
    </row>
    <row r="301" spans="1:16" ht="36" customHeight="1" thickTop="1" thickBot="1">
      <c r="A301" s="106"/>
      <c r="B301" s="463" t="s">
        <v>65</v>
      </c>
      <c r="C301" s="616" t="s">
        <v>705</v>
      </c>
      <c r="D301" s="909" t="s">
        <v>706</v>
      </c>
      <c r="E301" s="910"/>
      <c r="F301" s="601" t="s">
        <v>690</v>
      </c>
      <c r="G301" s="464">
        <v>1</v>
      </c>
      <c r="H301" s="503">
        <v>1</v>
      </c>
      <c r="I301" s="503">
        <v>1</v>
      </c>
      <c r="J301" s="503">
        <v>0</v>
      </c>
      <c r="K301" s="503">
        <v>1</v>
      </c>
      <c r="L301" s="464">
        <f t="shared" si="18"/>
        <v>3</v>
      </c>
      <c r="M301" s="461" t="s">
        <v>32</v>
      </c>
      <c r="N301" s="474"/>
      <c r="O301" s="462">
        <f t="shared" si="17"/>
        <v>0</v>
      </c>
      <c r="P301" s="414"/>
    </row>
    <row r="302" spans="1:16" ht="36.75" customHeight="1" thickTop="1" thickBot="1">
      <c r="A302" s="106"/>
      <c r="B302" s="463" t="s">
        <v>99</v>
      </c>
      <c r="C302" s="616" t="s">
        <v>707</v>
      </c>
      <c r="D302" s="909" t="s">
        <v>708</v>
      </c>
      <c r="E302" s="910"/>
      <c r="F302" s="601" t="s">
        <v>690</v>
      </c>
      <c r="G302" s="464">
        <v>0</v>
      </c>
      <c r="H302" s="502">
        <v>0.5</v>
      </c>
      <c r="I302" s="502">
        <v>0.5</v>
      </c>
      <c r="J302" s="503">
        <v>0</v>
      </c>
      <c r="K302" s="503">
        <v>0</v>
      </c>
      <c r="L302" s="467">
        <f t="shared" si="18"/>
        <v>1</v>
      </c>
      <c r="M302" s="461" t="s">
        <v>45</v>
      </c>
      <c r="N302" s="474"/>
      <c r="O302" s="462">
        <f t="shared" si="17"/>
        <v>0</v>
      </c>
      <c r="P302" s="414"/>
    </row>
    <row r="303" spans="1:16" ht="34.5" customHeight="1" thickTop="1" thickBot="1">
      <c r="A303" s="106"/>
      <c r="B303" s="463" t="s">
        <v>66</v>
      </c>
      <c r="C303" s="616" t="s">
        <v>709</v>
      </c>
      <c r="D303" s="909" t="s">
        <v>710</v>
      </c>
      <c r="E303" s="910"/>
      <c r="F303" s="601" t="s">
        <v>690</v>
      </c>
      <c r="G303" s="464">
        <v>0</v>
      </c>
      <c r="H303" s="503">
        <v>4</v>
      </c>
      <c r="I303" s="503">
        <v>4</v>
      </c>
      <c r="J303" s="503">
        <v>4</v>
      </c>
      <c r="K303" s="503">
        <v>4</v>
      </c>
      <c r="L303" s="464">
        <f t="shared" si="18"/>
        <v>16</v>
      </c>
      <c r="M303" s="461" t="s">
        <v>32</v>
      </c>
      <c r="N303" s="474"/>
      <c r="O303" s="462">
        <f t="shared" si="17"/>
        <v>0</v>
      </c>
      <c r="P303" s="414"/>
    </row>
    <row r="304" spans="1:16" ht="33.75" customHeight="1" thickTop="1" thickBot="1">
      <c r="A304" s="106"/>
      <c r="B304" s="463" t="s">
        <v>69</v>
      </c>
      <c r="C304" s="616" t="s">
        <v>711</v>
      </c>
      <c r="D304" s="909" t="s">
        <v>712</v>
      </c>
      <c r="E304" s="910"/>
      <c r="F304" s="601" t="s">
        <v>690</v>
      </c>
      <c r="G304" s="464">
        <v>0</v>
      </c>
      <c r="H304" s="503">
        <v>1</v>
      </c>
      <c r="I304" s="503">
        <v>0</v>
      </c>
      <c r="J304" s="503">
        <v>0</v>
      </c>
      <c r="K304" s="503">
        <v>0</v>
      </c>
      <c r="L304" s="464">
        <f t="shared" si="18"/>
        <v>1</v>
      </c>
      <c r="M304" s="461" t="s">
        <v>32</v>
      </c>
      <c r="N304" s="474"/>
      <c r="O304" s="462">
        <f t="shared" si="17"/>
        <v>0</v>
      </c>
      <c r="P304" s="414"/>
    </row>
    <row r="305" spans="1:16" ht="40.5" customHeight="1" thickTop="1" thickBot="1">
      <c r="A305" s="215"/>
      <c r="B305" s="458" t="s">
        <v>72</v>
      </c>
      <c r="C305" s="611" t="s">
        <v>713</v>
      </c>
      <c r="D305" s="906" t="s">
        <v>714</v>
      </c>
      <c r="E305" s="907"/>
      <c r="F305" s="601" t="s">
        <v>690</v>
      </c>
      <c r="G305" s="460">
        <v>0</v>
      </c>
      <c r="H305" s="556">
        <v>1</v>
      </c>
      <c r="I305" s="556">
        <v>0</v>
      </c>
      <c r="J305" s="556">
        <v>0</v>
      </c>
      <c r="K305" s="556">
        <v>0</v>
      </c>
      <c r="L305" s="482">
        <f t="shared" si="18"/>
        <v>1</v>
      </c>
      <c r="M305" s="461" t="s">
        <v>45</v>
      </c>
      <c r="N305" s="474"/>
      <c r="O305" s="462">
        <f t="shared" si="17"/>
        <v>0</v>
      </c>
      <c r="P305" s="414"/>
    </row>
    <row r="306" spans="1:16" ht="45" customHeight="1" thickTop="1" thickBot="1">
      <c r="A306" s="215"/>
      <c r="B306" s="458" t="s">
        <v>75</v>
      </c>
      <c r="C306" s="611" t="s">
        <v>715</v>
      </c>
      <c r="D306" s="906" t="s">
        <v>716</v>
      </c>
      <c r="E306" s="907"/>
      <c r="F306" s="601" t="s">
        <v>690</v>
      </c>
      <c r="G306" s="460">
        <v>0</v>
      </c>
      <c r="H306" s="556">
        <v>1</v>
      </c>
      <c r="I306" s="556">
        <v>0</v>
      </c>
      <c r="J306" s="556">
        <v>0</v>
      </c>
      <c r="K306" s="556">
        <v>0</v>
      </c>
      <c r="L306" s="482">
        <f>SUBTOTAL(9,H306:K306)</f>
        <v>1</v>
      </c>
      <c r="M306" s="461" t="s">
        <v>45</v>
      </c>
      <c r="N306" s="474"/>
      <c r="O306" s="462">
        <f t="shared" si="17"/>
        <v>0</v>
      </c>
      <c r="P306" s="414"/>
    </row>
    <row r="307" spans="1:16" ht="59.25" customHeight="1" thickTop="1" thickBot="1">
      <c r="A307" s="215"/>
      <c r="B307" s="458" t="s">
        <v>78</v>
      </c>
      <c r="C307" s="611" t="s">
        <v>717</v>
      </c>
      <c r="D307" s="906" t="s">
        <v>718</v>
      </c>
      <c r="E307" s="907"/>
      <c r="F307" s="601" t="s">
        <v>690</v>
      </c>
      <c r="G307" s="460">
        <v>0</v>
      </c>
      <c r="H307" s="556">
        <v>1</v>
      </c>
      <c r="I307" s="556">
        <v>0</v>
      </c>
      <c r="J307" s="556">
        <v>0</v>
      </c>
      <c r="K307" s="556">
        <v>0</v>
      </c>
      <c r="L307" s="482">
        <f>H307</f>
        <v>1</v>
      </c>
      <c r="M307" s="461" t="s">
        <v>45</v>
      </c>
      <c r="N307" s="474"/>
      <c r="O307" s="462">
        <f t="shared" si="17"/>
        <v>0</v>
      </c>
      <c r="P307" s="414"/>
    </row>
    <row r="308" spans="1:16" ht="56.25" customHeight="1" thickTop="1" thickBot="1">
      <c r="A308" s="215"/>
      <c r="B308" s="458" t="s">
        <v>82</v>
      </c>
      <c r="C308" s="611" t="s">
        <v>719</v>
      </c>
      <c r="D308" s="906" t="s">
        <v>720</v>
      </c>
      <c r="E308" s="907"/>
      <c r="F308" s="601" t="s">
        <v>337</v>
      </c>
      <c r="G308" s="482">
        <v>1</v>
      </c>
      <c r="H308" s="556">
        <v>1</v>
      </c>
      <c r="I308" s="556">
        <v>1</v>
      </c>
      <c r="J308" s="556">
        <v>1</v>
      </c>
      <c r="K308" s="556">
        <v>1</v>
      </c>
      <c r="L308" s="482">
        <v>1</v>
      </c>
      <c r="M308" s="461" t="s">
        <v>45</v>
      </c>
      <c r="N308" s="474"/>
      <c r="O308" s="462">
        <f t="shared" si="17"/>
        <v>0</v>
      </c>
      <c r="P308" s="414"/>
    </row>
    <row r="309" spans="1:16" ht="62.25" customHeight="1" thickTop="1" thickBot="1">
      <c r="A309" s="52"/>
      <c r="B309" s="908" t="s">
        <v>721</v>
      </c>
      <c r="C309" s="452" t="s">
        <v>722</v>
      </c>
      <c r="D309" s="908" t="s">
        <v>723</v>
      </c>
      <c r="E309" s="608" t="s">
        <v>724</v>
      </c>
      <c r="F309" s="603" t="s">
        <v>493</v>
      </c>
      <c r="G309" s="530">
        <v>0</v>
      </c>
      <c r="H309" s="566">
        <v>0.5</v>
      </c>
      <c r="I309" s="566">
        <v>1</v>
      </c>
      <c r="J309" s="566">
        <v>0</v>
      </c>
      <c r="K309" s="566">
        <v>0</v>
      </c>
      <c r="L309" s="530">
        <f>I309</f>
        <v>1</v>
      </c>
      <c r="M309" s="456" t="s">
        <v>45</v>
      </c>
      <c r="N309" s="539"/>
      <c r="O309" s="527">
        <f t="shared" si="17"/>
        <v>0</v>
      </c>
      <c r="P309" s="414"/>
    </row>
    <row r="310" spans="1:16" ht="50.25" customHeight="1" thickTop="1" thickBot="1">
      <c r="A310" s="52"/>
      <c r="B310" s="908"/>
      <c r="C310" s="452" t="s">
        <v>725</v>
      </c>
      <c r="D310" s="908"/>
      <c r="E310" s="477" t="s">
        <v>972</v>
      </c>
      <c r="F310" s="603" t="s">
        <v>493</v>
      </c>
      <c r="G310" s="529">
        <v>0</v>
      </c>
      <c r="H310" s="582">
        <v>0.5</v>
      </c>
      <c r="I310" s="582">
        <v>1</v>
      </c>
      <c r="J310" s="582">
        <v>1</v>
      </c>
      <c r="K310" s="582">
        <v>1</v>
      </c>
      <c r="L310" s="627">
        <v>1</v>
      </c>
      <c r="M310" s="456" t="s">
        <v>45</v>
      </c>
      <c r="N310" s="539"/>
      <c r="O310" s="527">
        <f t="shared" si="17"/>
        <v>0</v>
      </c>
      <c r="P310" s="417" t="s">
        <v>906</v>
      </c>
    </row>
    <row r="311" spans="1:16" ht="38.25" customHeight="1" thickTop="1" thickBot="1">
      <c r="A311" s="215"/>
      <c r="B311" s="458" t="s">
        <v>33</v>
      </c>
      <c r="C311" s="615" t="s">
        <v>727</v>
      </c>
      <c r="D311" s="899" t="s">
        <v>728</v>
      </c>
      <c r="E311" s="900"/>
      <c r="F311" s="601" t="s">
        <v>493</v>
      </c>
      <c r="G311" s="464">
        <v>0</v>
      </c>
      <c r="H311" s="502">
        <v>0.5</v>
      </c>
      <c r="I311" s="502">
        <v>1</v>
      </c>
      <c r="J311" s="502">
        <v>0</v>
      </c>
      <c r="K311" s="502">
        <v>0</v>
      </c>
      <c r="L311" s="467">
        <f>I311</f>
        <v>1</v>
      </c>
      <c r="M311" s="461" t="s">
        <v>45</v>
      </c>
      <c r="N311" s="474"/>
      <c r="O311" s="462">
        <f t="shared" si="17"/>
        <v>0</v>
      </c>
      <c r="P311" s="414"/>
    </row>
    <row r="312" spans="1:16" ht="60.75" customHeight="1" thickTop="1" thickBot="1">
      <c r="A312" s="215"/>
      <c r="B312" s="458" t="s">
        <v>36</v>
      </c>
      <c r="C312" s="615" t="s">
        <v>729</v>
      </c>
      <c r="D312" s="963" t="s">
        <v>939</v>
      </c>
      <c r="E312" s="964"/>
      <c r="F312" s="601" t="s">
        <v>493</v>
      </c>
      <c r="G312" s="460">
        <v>0</v>
      </c>
      <c r="H312" s="474">
        <v>1</v>
      </c>
      <c r="I312" s="474">
        <v>1</v>
      </c>
      <c r="J312" s="474">
        <v>0</v>
      </c>
      <c r="K312" s="474">
        <v>0</v>
      </c>
      <c r="L312" s="460">
        <f>SUM(H312:K312)</f>
        <v>2</v>
      </c>
      <c r="M312" s="461" t="s">
        <v>32</v>
      </c>
      <c r="N312" s="474"/>
      <c r="O312" s="462">
        <f t="shared" si="17"/>
        <v>0</v>
      </c>
      <c r="P312" s="416"/>
    </row>
    <row r="313" spans="1:16" ht="36.75" customHeight="1" thickTop="1" thickBot="1">
      <c r="A313" s="215"/>
      <c r="B313" s="458" t="s">
        <v>50</v>
      </c>
      <c r="C313" s="615" t="s">
        <v>731</v>
      </c>
      <c r="D313" s="899" t="s">
        <v>732</v>
      </c>
      <c r="E313" s="900"/>
      <c r="F313" s="601" t="s">
        <v>493</v>
      </c>
      <c r="G313" s="460">
        <v>0</v>
      </c>
      <c r="H313" s="474">
        <v>1</v>
      </c>
      <c r="I313" s="474">
        <v>0</v>
      </c>
      <c r="J313" s="474">
        <v>0</v>
      </c>
      <c r="K313" s="474">
        <v>0</v>
      </c>
      <c r="L313" s="460">
        <v>1</v>
      </c>
      <c r="M313" s="461" t="s">
        <v>32</v>
      </c>
      <c r="N313" s="474"/>
      <c r="O313" s="462">
        <f t="shared" si="17"/>
        <v>0</v>
      </c>
      <c r="P313" s="414"/>
    </row>
    <row r="314" spans="1:16" ht="34.5" customHeight="1" thickTop="1" thickBot="1">
      <c r="A314" s="215"/>
      <c r="B314" s="458" t="s">
        <v>53</v>
      </c>
      <c r="C314" s="614" t="s">
        <v>733</v>
      </c>
      <c r="D314" s="899" t="s">
        <v>734</v>
      </c>
      <c r="E314" s="900"/>
      <c r="F314" s="601" t="s">
        <v>493</v>
      </c>
      <c r="G314" s="460">
        <v>0</v>
      </c>
      <c r="H314" s="556">
        <v>1</v>
      </c>
      <c r="I314" s="556">
        <v>0</v>
      </c>
      <c r="J314" s="556">
        <v>0</v>
      </c>
      <c r="K314" s="556">
        <v>0</v>
      </c>
      <c r="L314" s="482">
        <f>H314</f>
        <v>1</v>
      </c>
      <c r="M314" s="461" t="s">
        <v>45</v>
      </c>
      <c r="N314" s="474"/>
      <c r="O314" s="462">
        <f t="shared" si="17"/>
        <v>0</v>
      </c>
      <c r="P314" s="414"/>
    </row>
    <row r="315" spans="1:16" ht="31.5" customHeight="1" thickTop="1" thickBot="1">
      <c r="A315" s="215"/>
      <c r="B315" s="458" t="s">
        <v>56</v>
      </c>
      <c r="C315" s="614" t="s">
        <v>735</v>
      </c>
      <c r="D315" s="899" t="s">
        <v>736</v>
      </c>
      <c r="E315" s="900"/>
      <c r="F315" s="601" t="s">
        <v>493</v>
      </c>
      <c r="G315" s="460">
        <v>0</v>
      </c>
      <c r="H315" s="474">
        <v>1</v>
      </c>
      <c r="I315" s="474">
        <v>2</v>
      </c>
      <c r="J315" s="474">
        <v>0</v>
      </c>
      <c r="K315" s="474">
        <v>0</v>
      </c>
      <c r="L315" s="460">
        <f>SUM(H315:K315)</f>
        <v>3</v>
      </c>
      <c r="M315" s="461" t="s">
        <v>32</v>
      </c>
      <c r="N315" s="474"/>
      <c r="O315" s="462">
        <f t="shared" si="17"/>
        <v>0</v>
      </c>
      <c r="P315" s="414"/>
    </row>
    <row r="316" spans="1:16" ht="38.25" customHeight="1" thickTop="1" thickBot="1">
      <c r="A316" s="215"/>
      <c r="B316" s="488" t="s">
        <v>59</v>
      </c>
      <c r="C316" s="614" t="s">
        <v>737</v>
      </c>
      <c r="D316" s="899" t="s">
        <v>738</v>
      </c>
      <c r="E316" s="900"/>
      <c r="F316" s="601" t="s">
        <v>493</v>
      </c>
      <c r="G316" s="467">
        <v>0.18</v>
      </c>
      <c r="H316" s="502">
        <v>0.4</v>
      </c>
      <c r="I316" s="502">
        <v>0.6</v>
      </c>
      <c r="J316" s="502">
        <v>0.8</v>
      </c>
      <c r="K316" s="502">
        <v>1</v>
      </c>
      <c r="L316" s="467">
        <f>K316</f>
        <v>1</v>
      </c>
      <c r="M316" s="461" t="s">
        <v>45</v>
      </c>
      <c r="N316" s="474"/>
      <c r="O316" s="462">
        <f t="shared" si="17"/>
        <v>0</v>
      </c>
      <c r="P316" s="425"/>
    </row>
    <row r="317" spans="1:16" ht="37.5" customHeight="1" thickTop="1" thickBot="1">
      <c r="A317" s="215"/>
      <c r="B317" s="488" t="s">
        <v>62</v>
      </c>
      <c r="C317" s="614" t="s">
        <v>739</v>
      </c>
      <c r="D317" s="963" t="s">
        <v>942</v>
      </c>
      <c r="E317" s="964"/>
      <c r="F317" s="601" t="s">
        <v>493</v>
      </c>
      <c r="G317" s="464">
        <v>0</v>
      </c>
      <c r="H317" s="502">
        <v>0</v>
      </c>
      <c r="I317" s="585">
        <v>1</v>
      </c>
      <c r="J317" s="585">
        <v>1</v>
      </c>
      <c r="K317" s="585">
        <v>1</v>
      </c>
      <c r="L317" s="524">
        <f>I317</f>
        <v>1</v>
      </c>
      <c r="M317" s="461" t="s">
        <v>45</v>
      </c>
      <c r="N317" s="474"/>
      <c r="O317" s="462">
        <f t="shared" si="17"/>
        <v>0</v>
      </c>
      <c r="P317" s="417" t="s">
        <v>909</v>
      </c>
    </row>
    <row r="318" spans="1:16" ht="42.75" customHeight="1" thickTop="1" thickBot="1">
      <c r="A318" s="244"/>
      <c r="B318" s="945" t="s">
        <v>742</v>
      </c>
      <c r="C318" s="946"/>
      <c r="D318" s="946"/>
      <c r="E318" s="947"/>
      <c r="F318" s="705">
        <v>240</v>
      </c>
      <c r="G318" s="623"/>
      <c r="H318" s="624"/>
      <c r="I318" s="624"/>
      <c r="J318" s="624"/>
      <c r="K318" s="624"/>
      <c r="L318" s="622"/>
      <c r="M318" s="625"/>
      <c r="N318" s="625"/>
      <c r="O318" s="626"/>
      <c r="P318" s="413"/>
    </row>
    <row r="319" spans="1:16" ht="15.75" customHeight="1" thickTop="1">
      <c r="A319" s="52"/>
      <c r="B319" s="192"/>
      <c r="C319" s="192"/>
      <c r="D319" s="363"/>
      <c r="E319" s="193"/>
      <c r="F319" s="83"/>
      <c r="G319" s="398"/>
      <c r="L319" s="411"/>
      <c r="O319" s="396"/>
      <c r="P319" s="193"/>
    </row>
    <row r="320" spans="1:16" ht="13.5">
      <c r="A320" s="52"/>
      <c r="B320" s="52"/>
      <c r="C320" s="52"/>
      <c r="E320" s="52"/>
      <c r="G320" s="590"/>
      <c r="O320" s="396"/>
    </row>
    <row r="321" spans="1:15" ht="13.5">
      <c r="A321" s="52"/>
      <c r="B321" s="52"/>
      <c r="C321" s="52"/>
      <c r="E321" s="52"/>
      <c r="G321" s="590"/>
      <c r="O321" s="396"/>
    </row>
    <row r="322" spans="1:15" ht="13.5">
      <c r="A322" s="52"/>
      <c r="B322" s="52"/>
      <c r="C322" s="52"/>
      <c r="E322" s="52"/>
      <c r="G322" s="590"/>
      <c r="O322" s="396"/>
    </row>
    <row r="323" spans="1:15" ht="16.5">
      <c r="A323" s="52"/>
      <c r="B323" s="944" t="s">
        <v>1014</v>
      </c>
      <c r="C323" s="944"/>
      <c r="D323" s="944"/>
      <c r="E323" s="52"/>
      <c r="G323" s="590"/>
      <c r="O323" s="396"/>
    </row>
    <row r="324" spans="1:15" ht="13.5">
      <c r="A324" s="52"/>
      <c r="B324" s="52"/>
      <c r="C324" s="52"/>
      <c r="E324" s="52"/>
      <c r="G324" s="590"/>
      <c r="O324" s="396"/>
    </row>
    <row r="325" spans="1:15" ht="13.5">
      <c r="A325" s="52"/>
      <c r="B325" s="699"/>
      <c r="C325" s="943" t="s">
        <v>1011</v>
      </c>
      <c r="D325" s="943"/>
      <c r="E325" s="52"/>
      <c r="G325" s="590"/>
      <c r="O325" s="396"/>
    </row>
    <row r="326" spans="1:15" ht="13.5">
      <c r="A326" s="52"/>
      <c r="B326" s="700"/>
      <c r="C326" s="943"/>
      <c r="D326" s="943"/>
      <c r="E326" s="52"/>
      <c r="G326" s="590"/>
      <c r="O326" s="396"/>
    </row>
    <row r="327" spans="1:15" ht="13.5">
      <c r="A327" s="52"/>
      <c r="B327" s="52"/>
      <c r="C327" s="52"/>
      <c r="E327" s="52"/>
      <c r="G327" s="590"/>
      <c r="O327" s="396"/>
    </row>
    <row r="328" spans="1:15" ht="13.5">
      <c r="A328" s="52"/>
      <c r="B328" s="701"/>
      <c r="C328" s="943" t="s">
        <v>1012</v>
      </c>
      <c r="D328" s="943"/>
      <c r="E328" s="52"/>
      <c r="G328" s="590"/>
      <c r="O328" s="396"/>
    </row>
    <row r="329" spans="1:15" ht="13.5">
      <c r="A329" s="52"/>
      <c r="B329" s="702"/>
      <c r="C329" s="943"/>
      <c r="D329" s="943"/>
      <c r="E329" s="52"/>
      <c r="G329" s="590"/>
      <c r="O329" s="396"/>
    </row>
    <row r="330" spans="1:15" ht="13.5">
      <c r="A330" s="52"/>
      <c r="B330" s="703"/>
      <c r="C330" s="943"/>
      <c r="D330" s="943"/>
      <c r="E330" s="52"/>
      <c r="G330" s="590"/>
      <c r="O330" s="396"/>
    </row>
    <row r="331" spans="1:15" ht="13.5">
      <c r="A331" s="52"/>
      <c r="B331" s="52"/>
      <c r="C331" s="52"/>
      <c r="E331" s="52"/>
      <c r="G331" s="590"/>
      <c r="O331" s="396"/>
    </row>
    <row r="332" spans="1:15" ht="13.5">
      <c r="A332" s="52"/>
      <c r="B332" s="704"/>
      <c r="C332" s="943" t="s">
        <v>1013</v>
      </c>
      <c r="D332" s="943"/>
      <c r="E332" s="52"/>
      <c r="G332" s="590"/>
      <c r="O332" s="396"/>
    </row>
    <row r="333" spans="1:15" ht="13.5">
      <c r="A333" s="52"/>
      <c r="B333" s="52"/>
      <c r="C333" s="52"/>
      <c r="E333" s="52"/>
      <c r="G333" s="590"/>
      <c r="O333" s="396"/>
    </row>
    <row r="334" spans="1:15" ht="13.5">
      <c r="A334" s="52"/>
      <c r="B334" s="52"/>
      <c r="C334" s="52"/>
      <c r="E334" s="52"/>
      <c r="G334" s="590"/>
      <c r="O334" s="396"/>
    </row>
    <row r="335" spans="1:15" ht="13.5">
      <c r="A335" s="52"/>
      <c r="B335" s="52"/>
      <c r="C335" s="52"/>
      <c r="E335" s="52"/>
      <c r="G335" s="590"/>
      <c r="O335" s="396"/>
    </row>
    <row r="336" spans="1:15" ht="13.5">
      <c r="A336" s="52"/>
      <c r="B336" s="52"/>
      <c r="C336" s="52"/>
      <c r="E336" s="52"/>
      <c r="G336" s="590"/>
      <c r="O336" s="396"/>
    </row>
    <row r="337" spans="1:15" ht="13.5">
      <c r="A337" s="52"/>
      <c r="B337" s="52"/>
      <c r="C337" s="52"/>
      <c r="E337" s="52"/>
      <c r="G337" s="590"/>
      <c r="O337" s="396"/>
    </row>
    <row r="338" spans="1:15" ht="13.5">
      <c r="A338" s="52"/>
      <c r="B338" s="52"/>
      <c r="C338" s="52"/>
      <c r="E338" s="52"/>
      <c r="G338" s="590"/>
      <c r="O338" s="396"/>
    </row>
    <row r="339" spans="1:15" ht="13.5">
      <c r="A339" s="52"/>
      <c r="B339" s="52"/>
      <c r="C339" s="52"/>
      <c r="E339" s="52"/>
      <c r="G339" s="590"/>
      <c r="O339" s="396"/>
    </row>
    <row r="340" spans="1:15" ht="13.5">
      <c r="A340" s="52"/>
      <c r="B340" s="52"/>
      <c r="C340" s="52"/>
      <c r="E340" s="52"/>
      <c r="G340" s="590"/>
      <c r="O340" s="396"/>
    </row>
    <row r="341" spans="1:15" ht="13.5">
      <c r="A341" s="52"/>
      <c r="B341" s="52"/>
      <c r="C341" s="52"/>
      <c r="E341" s="52"/>
      <c r="G341" s="590"/>
      <c r="O341" s="396"/>
    </row>
    <row r="342" spans="1:15" ht="13.5">
      <c r="A342" s="52"/>
      <c r="B342" s="52"/>
      <c r="C342" s="52"/>
      <c r="E342" s="52"/>
      <c r="G342" s="590"/>
      <c r="O342" s="396"/>
    </row>
    <row r="343" spans="1:15" ht="13.5">
      <c r="A343" s="52"/>
      <c r="B343" s="52"/>
      <c r="C343" s="52"/>
      <c r="E343" s="52"/>
      <c r="G343" s="590"/>
      <c r="O343" s="396"/>
    </row>
    <row r="344" spans="1:15" ht="13.5">
      <c r="A344" s="52"/>
      <c r="B344" s="52"/>
      <c r="C344" s="52"/>
      <c r="E344" s="52"/>
      <c r="G344" s="590"/>
      <c r="O344" s="396"/>
    </row>
    <row r="345" spans="1:15" ht="13.5">
      <c r="A345" s="52"/>
      <c r="B345" s="52"/>
      <c r="C345" s="52"/>
      <c r="E345" s="52"/>
      <c r="G345" s="590"/>
      <c r="O345" s="396"/>
    </row>
    <row r="346" spans="1:15" ht="13.5">
      <c r="A346" s="52"/>
      <c r="B346" s="52"/>
      <c r="C346" s="52"/>
      <c r="E346" s="52"/>
      <c r="G346" s="590"/>
      <c r="O346" s="396"/>
    </row>
    <row r="347" spans="1:15" ht="13.5">
      <c r="A347" s="52"/>
      <c r="B347" s="52"/>
      <c r="C347" s="52"/>
      <c r="E347" s="52"/>
      <c r="G347" s="590"/>
      <c r="O347" s="396"/>
    </row>
    <row r="348" spans="1:15" ht="13.5">
      <c r="A348" s="52"/>
      <c r="B348" s="52"/>
      <c r="C348" s="52"/>
      <c r="E348" s="52"/>
      <c r="G348" s="590"/>
      <c r="O348" s="396"/>
    </row>
    <row r="349" spans="1:15" ht="13.5">
      <c r="A349" s="52"/>
      <c r="B349" s="52"/>
      <c r="C349" s="52"/>
      <c r="E349" s="52"/>
      <c r="G349" s="590"/>
      <c r="O349" s="396"/>
    </row>
    <row r="350" spans="1:15" ht="13.5">
      <c r="A350" s="52"/>
      <c r="B350" s="52"/>
      <c r="C350" s="52"/>
      <c r="E350" s="52"/>
      <c r="G350" s="590"/>
      <c r="O350" s="396"/>
    </row>
    <row r="351" spans="1:15" ht="13.5">
      <c r="A351" s="52"/>
      <c r="B351" s="52"/>
      <c r="C351" s="52"/>
      <c r="E351" s="52"/>
      <c r="G351" s="590"/>
      <c r="O351" s="396"/>
    </row>
    <row r="352" spans="1:15" ht="13.5">
      <c r="A352" s="52"/>
      <c r="B352" s="52"/>
      <c r="C352" s="52"/>
      <c r="E352" s="52"/>
      <c r="G352" s="590"/>
      <c r="O352" s="396"/>
    </row>
    <row r="353" spans="1:15" ht="13.5">
      <c r="A353" s="52"/>
      <c r="B353" s="52"/>
      <c r="C353" s="52"/>
      <c r="E353" s="52"/>
      <c r="G353" s="590"/>
      <c r="O353" s="396"/>
    </row>
    <row r="354" spans="1:15" ht="13.5">
      <c r="A354" s="52"/>
      <c r="B354" s="52"/>
      <c r="C354" s="52"/>
      <c r="E354" s="52"/>
      <c r="G354" s="590"/>
      <c r="O354" s="396"/>
    </row>
    <row r="355" spans="1:15" ht="13.5">
      <c r="A355" s="52"/>
      <c r="B355" s="52"/>
      <c r="C355" s="52"/>
      <c r="E355" s="52"/>
      <c r="G355" s="590"/>
      <c r="O355" s="396"/>
    </row>
    <row r="356" spans="1:15" ht="13.5">
      <c r="A356" s="52"/>
      <c r="B356" s="52"/>
      <c r="C356" s="52"/>
      <c r="E356" s="52"/>
      <c r="G356" s="590"/>
      <c r="O356" s="396"/>
    </row>
    <row r="357" spans="1:15" ht="13.5">
      <c r="A357" s="52"/>
      <c r="B357" s="52"/>
      <c r="C357" s="52"/>
      <c r="E357" s="52"/>
      <c r="G357" s="590"/>
      <c r="O357" s="396"/>
    </row>
    <row r="358" spans="1:15" ht="13.5">
      <c r="A358" s="52"/>
      <c r="B358" s="52"/>
      <c r="C358" s="52"/>
      <c r="E358" s="52"/>
      <c r="G358" s="590"/>
      <c r="O358" s="396"/>
    </row>
    <row r="359" spans="1:15" ht="13.5">
      <c r="A359" s="52"/>
      <c r="B359" s="52"/>
      <c r="C359" s="52"/>
      <c r="E359" s="52"/>
      <c r="G359" s="590"/>
      <c r="O359" s="396"/>
    </row>
    <row r="360" spans="1:15" ht="13.5">
      <c r="A360" s="52"/>
      <c r="B360" s="52"/>
      <c r="C360" s="52"/>
      <c r="E360" s="52"/>
      <c r="G360" s="590"/>
      <c r="O360" s="396"/>
    </row>
    <row r="361" spans="1:15" ht="13.5">
      <c r="A361" s="52"/>
      <c r="B361" s="52"/>
      <c r="C361" s="52"/>
      <c r="E361" s="52"/>
      <c r="G361" s="590"/>
      <c r="O361" s="396"/>
    </row>
    <row r="362" spans="1:15" ht="13.5">
      <c r="A362" s="52"/>
      <c r="B362" s="52"/>
      <c r="C362" s="52"/>
      <c r="E362" s="52"/>
      <c r="G362" s="590"/>
      <c r="O362" s="396"/>
    </row>
    <row r="363" spans="1:15" ht="13.5">
      <c r="A363" s="52"/>
      <c r="B363" s="52"/>
      <c r="C363" s="52"/>
      <c r="E363" s="52"/>
      <c r="G363" s="590"/>
      <c r="O363" s="396"/>
    </row>
    <row r="364" spans="1:15" ht="13.5">
      <c r="A364" s="52"/>
      <c r="B364" s="52"/>
      <c r="C364" s="52"/>
      <c r="E364" s="52"/>
      <c r="G364" s="590"/>
      <c r="O364" s="396"/>
    </row>
    <row r="365" spans="1:15" ht="13.5">
      <c r="A365" s="52"/>
      <c r="B365" s="52"/>
      <c r="C365" s="52"/>
      <c r="E365" s="52"/>
      <c r="G365" s="590"/>
      <c r="O365" s="396"/>
    </row>
    <row r="366" spans="1:15" ht="13.5">
      <c r="A366" s="52"/>
      <c r="B366" s="52"/>
      <c r="C366" s="52"/>
      <c r="E366" s="52"/>
      <c r="G366" s="590"/>
      <c r="O366" s="396"/>
    </row>
    <row r="367" spans="1:15" ht="13.5">
      <c r="A367" s="52"/>
      <c r="B367" s="52"/>
      <c r="C367" s="52"/>
      <c r="E367" s="52"/>
      <c r="G367" s="590"/>
      <c r="O367" s="396"/>
    </row>
    <row r="368" spans="1:15" ht="13.5">
      <c r="A368" s="52"/>
      <c r="B368" s="52"/>
      <c r="C368" s="52"/>
      <c r="E368" s="52"/>
      <c r="G368" s="590"/>
      <c r="O368" s="396"/>
    </row>
    <row r="369" spans="1:15" ht="13.5">
      <c r="A369" s="52"/>
      <c r="B369" s="52"/>
      <c r="C369" s="52"/>
      <c r="E369" s="52"/>
      <c r="G369" s="590"/>
      <c r="O369" s="396"/>
    </row>
    <row r="370" spans="1:15" ht="13.5">
      <c r="A370" s="52"/>
      <c r="B370" s="52"/>
      <c r="C370" s="52"/>
      <c r="E370" s="52"/>
      <c r="G370" s="590"/>
      <c r="O370" s="396"/>
    </row>
    <row r="371" spans="1:15" ht="13.5">
      <c r="A371" s="52"/>
      <c r="B371" s="52"/>
      <c r="C371" s="52"/>
      <c r="E371" s="52"/>
      <c r="G371" s="590"/>
      <c r="O371" s="396"/>
    </row>
    <row r="372" spans="1:15" ht="13.5">
      <c r="A372" s="52"/>
      <c r="B372" s="52"/>
      <c r="C372" s="52"/>
      <c r="E372" s="52"/>
      <c r="G372" s="590"/>
      <c r="O372" s="396"/>
    </row>
    <row r="373" spans="1:15" ht="13.5">
      <c r="A373" s="52"/>
      <c r="B373" s="52"/>
      <c r="C373" s="52"/>
      <c r="E373" s="52"/>
      <c r="G373" s="590"/>
      <c r="O373" s="396"/>
    </row>
    <row r="374" spans="1:15" ht="13.5">
      <c r="A374" s="52"/>
      <c r="B374" s="52"/>
      <c r="C374" s="52"/>
      <c r="E374" s="52"/>
      <c r="G374" s="590"/>
      <c r="O374" s="396"/>
    </row>
    <row r="375" spans="1:15" ht="13.5">
      <c r="A375" s="52"/>
      <c r="B375" s="52"/>
      <c r="C375" s="52"/>
      <c r="E375" s="52"/>
      <c r="G375" s="590"/>
      <c r="O375" s="396"/>
    </row>
    <row r="376" spans="1:15" ht="13.5">
      <c r="A376" s="52"/>
      <c r="B376" s="52"/>
      <c r="C376" s="52"/>
      <c r="E376" s="52"/>
      <c r="G376" s="590"/>
      <c r="O376" s="396"/>
    </row>
    <row r="377" spans="1:15" ht="13.5">
      <c r="A377" s="52"/>
      <c r="B377" s="52"/>
      <c r="C377" s="52"/>
      <c r="E377" s="52"/>
      <c r="G377" s="590"/>
      <c r="O377" s="396"/>
    </row>
    <row r="378" spans="1:15" ht="13.5">
      <c r="A378" s="52"/>
      <c r="B378" s="52"/>
      <c r="C378" s="52"/>
      <c r="E378" s="52"/>
      <c r="G378" s="590"/>
      <c r="O378" s="396"/>
    </row>
    <row r="379" spans="1:15" ht="13.5">
      <c r="A379" s="52"/>
      <c r="B379" s="52"/>
      <c r="C379" s="52"/>
      <c r="E379" s="52"/>
      <c r="G379" s="590"/>
      <c r="O379" s="396"/>
    </row>
    <row r="380" spans="1:15" ht="13.5">
      <c r="A380" s="52"/>
      <c r="B380" s="52"/>
      <c r="C380" s="52"/>
      <c r="E380" s="52"/>
      <c r="G380" s="590"/>
      <c r="O380" s="396"/>
    </row>
    <row r="381" spans="1:15" ht="13.5">
      <c r="A381" s="52"/>
      <c r="B381" s="52"/>
      <c r="C381" s="52"/>
      <c r="E381" s="52"/>
      <c r="G381" s="590"/>
      <c r="O381" s="396"/>
    </row>
    <row r="382" spans="1:15" ht="13.5">
      <c r="A382" s="52"/>
      <c r="B382" s="52"/>
      <c r="C382" s="52"/>
      <c r="E382" s="52"/>
      <c r="G382" s="590"/>
      <c r="O382" s="396"/>
    </row>
    <row r="383" spans="1:15" ht="13.5">
      <c r="A383" s="52"/>
      <c r="B383" s="52"/>
      <c r="C383" s="52"/>
      <c r="E383" s="52"/>
      <c r="G383" s="590"/>
      <c r="O383" s="396"/>
    </row>
    <row r="384" spans="1:15" ht="13.5">
      <c r="A384" s="52"/>
      <c r="B384" s="52"/>
      <c r="C384" s="52"/>
      <c r="E384" s="52"/>
      <c r="G384" s="590"/>
      <c r="O384" s="396"/>
    </row>
    <row r="385" spans="1:15" ht="13.5">
      <c r="A385" s="52"/>
      <c r="B385" s="52"/>
      <c r="C385" s="52"/>
      <c r="E385" s="52"/>
      <c r="G385" s="590"/>
      <c r="O385" s="396"/>
    </row>
    <row r="386" spans="1:15" ht="13.5">
      <c r="A386" s="52"/>
      <c r="B386" s="52"/>
      <c r="C386" s="52"/>
      <c r="E386" s="52"/>
      <c r="G386" s="590"/>
      <c r="O386" s="396"/>
    </row>
    <row r="387" spans="1:15" ht="13.5">
      <c r="A387" s="52"/>
      <c r="B387" s="52"/>
      <c r="C387" s="52"/>
      <c r="E387" s="52"/>
      <c r="G387" s="590"/>
      <c r="O387" s="396"/>
    </row>
    <row r="388" spans="1:15" ht="13.5">
      <c r="A388" s="52"/>
      <c r="B388" s="52"/>
      <c r="C388" s="52"/>
      <c r="E388" s="52"/>
      <c r="G388" s="590"/>
      <c r="O388" s="396"/>
    </row>
    <row r="389" spans="1:15" ht="13.5">
      <c r="A389" s="52"/>
      <c r="B389" s="52"/>
      <c r="C389" s="52"/>
      <c r="E389" s="52"/>
      <c r="G389" s="590"/>
      <c r="O389" s="396"/>
    </row>
    <row r="390" spans="1:15" ht="13.5">
      <c r="A390" s="52"/>
      <c r="B390" s="52"/>
      <c r="C390" s="52"/>
      <c r="E390" s="52"/>
      <c r="G390" s="590"/>
      <c r="O390" s="396"/>
    </row>
    <row r="391" spans="1:15" ht="13.5">
      <c r="A391" s="52"/>
      <c r="B391" s="52"/>
      <c r="C391" s="52"/>
      <c r="E391" s="52"/>
      <c r="G391" s="590"/>
      <c r="O391" s="396"/>
    </row>
    <row r="392" spans="1:15" ht="13.5">
      <c r="A392" s="52"/>
      <c r="B392" s="52"/>
      <c r="C392" s="52"/>
      <c r="E392" s="52"/>
      <c r="G392" s="590"/>
      <c r="O392" s="396"/>
    </row>
    <row r="393" spans="1:15" ht="13.5">
      <c r="A393" s="52"/>
      <c r="B393" s="52"/>
      <c r="C393" s="52"/>
      <c r="E393" s="52"/>
      <c r="G393" s="590"/>
      <c r="O393" s="396"/>
    </row>
    <row r="394" spans="1:15" ht="13.5">
      <c r="A394" s="52"/>
      <c r="B394" s="52"/>
      <c r="C394" s="52"/>
      <c r="E394" s="52"/>
      <c r="G394" s="590"/>
      <c r="O394" s="396"/>
    </row>
    <row r="395" spans="1:15" ht="13.5">
      <c r="A395" s="52"/>
      <c r="B395" s="52"/>
      <c r="C395" s="52"/>
      <c r="E395" s="52"/>
      <c r="G395" s="590"/>
      <c r="O395" s="396"/>
    </row>
    <row r="396" spans="1:15" ht="13.5">
      <c r="A396" s="52"/>
      <c r="B396" s="52"/>
      <c r="C396" s="52"/>
      <c r="E396" s="52"/>
      <c r="G396" s="590"/>
      <c r="O396" s="396"/>
    </row>
    <row r="397" spans="1:15" ht="13.5">
      <c r="A397" s="52"/>
      <c r="B397" s="52"/>
      <c r="C397" s="52"/>
      <c r="E397" s="52"/>
      <c r="G397" s="590"/>
      <c r="O397" s="396"/>
    </row>
    <row r="398" spans="1:15" ht="13.5">
      <c r="A398" s="52"/>
      <c r="B398" s="52"/>
      <c r="C398" s="52"/>
      <c r="E398" s="52"/>
      <c r="G398" s="590"/>
      <c r="O398" s="396"/>
    </row>
    <row r="399" spans="1:15" ht="13.5">
      <c r="A399" s="52"/>
      <c r="B399" s="52"/>
      <c r="C399" s="52"/>
      <c r="E399" s="52"/>
      <c r="G399" s="590"/>
      <c r="O399" s="396"/>
    </row>
    <row r="400" spans="1:15" ht="13.5">
      <c r="A400" s="52"/>
      <c r="B400" s="52"/>
      <c r="C400" s="52"/>
      <c r="E400" s="52"/>
      <c r="G400" s="590"/>
      <c r="O400" s="396"/>
    </row>
    <row r="401" spans="1:15" ht="13.5">
      <c r="A401" s="52"/>
      <c r="B401" s="52"/>
      <c r="C401" s="52"/>
      <c r="E401" s="52"/>
      <c r="G401" s="590"/>
      <c r="O401" s="396"/>
    </row>
    <row r="402" spans="1:15" ht="13.5">
      <c r="A402" s="52"/>
      <c r="B402" s="52"/>
      <c r="C402" s="52"/>
      <c r="E402" s="52"/>
      <c r="G402" s="590"/>
      <c r="O402" s="396"/>
    </row>
    <row r="403" spans="1:15" ht="13.5">
      <c r="A403" s="52"/>
      <c r="B403" s="52"/>
      <c r="C403" s="52"/>
      <c r="E403" s="52"/>
      <c r="G403" s="590"/>
      <c r="O403" s="396"/>
    </row>
    <row r="404" spans="1:15" ht="13.5">
      <c r="A404" s="52"/>
      <c r="B404" s="52"/>
      <c r="C404" s="52"/>
      <c r="E404" s="52"/>
      <c r="G404" s="590"/>
      <c r="O404" s="396"/>
    </row>
    <row r="405" spans="1:15" ht="13.5">
      <c r="A405" s="52"/>
      <c r="B405" s="52"/>
      <c r="C405" s="52"/>
      <c r="E405" s="52"/>
      <c r="G405" s="590"/>
      <c r="O405" s="396"/>
    </row>
    <row r="406" spans="1:15" ht="13.5">
      <c r="A406" s="52"/>
      <c r="B406" s="52"/>
      <c r="C406" s="52"/>
      <c r="E406" s="52"/>
      <c r="G406" s="590"/>
      <c r="O406" s="396"/>
    </row>
    <row r="407" spans="1:15" ht="13.5">
      <c r="A407" s="52"/>
      <c r="B407" s="52"/>
      <c r="C407" s="52"/>
      <c r="E407" s="52"/>
      <c r="G407" s="590"/>
      <c r="O407" s="396"/>
    </row>
    <row r="408" spans="1:15" ht="13.5">
      <c r="A408" s="52"/>
      <c r="B408" s="52"/>
      <c r="C408" s="52"/>
      <c r="E408" s="52"/>
      <c r="G408" s="590"/>
      <c r="O408" s="396"/>
    </row>
    <row r="409" spans="1:15" ht="13.5">
      <c r="A409" s="52"/>
      <c r="B409" s="52"/>
      <c r="C409" s="52"/>
      <c r="E409" s="52"/>
      <c r="G409" s="590"/>
      <c r="O409" s="396"/>
    </row>
    <row r="410" spans="1:15" ht="13.5">
      <c r="A410" s="52"/>
      <c r="B410" s="52"/>
      <c r="C410" s="52"/>
      <c r="E410" s="52"/>
      <c r="G410" s="590"/>
      <c r="O410" s="396"/>
    </row>
    <row r="411" spans="1:15" ht="13.5">
      <c r="A411" s="52"/>
      <c r="B411" s="52"/>
      <c r="C411" s="52"/>
      <c r="E411" s="52"/>
      <c r="G411" s="590"/>
      <c r="O411" s="396"/>
    </row>
    <row r="412" spans="1:15" ht="13.5">
      <c r="A412" s="52"/>
      <c r="B412" s="52"/>
      <c r="C412" s="52"/>
      <c r="E412" s="52"/>
      <c r="G412" s="590"/>
      <c r="O412" s="396"/>
    </row>
    <row r="413" spans="1:15" ht="13.5">
      <c r="A413" s="52"/>
      <c r="B413" s="52"/>
      <c r="C413" s="52"/>
      <c r="E413" s="52"/>
      <c r="G413" s="590"/>
      <c r="O413" s="396"/>
    </row>
    <row r="414" spans="1:15" ht="13.5">
      <c r="A414" s="52"/>
      <c r="B414" s="52"/>
      <c r="C414" s="52"/>
      <c r="E414" s="52"/>
      <c r="G414" s="590"/>
      <c r="O414" s="396"/>
    </row>
    <row r="415" spans="1:15" ht="13.5">
      <c r="A415" s="52"/>
      <c r="B415" s="52"/>
      <c r="C415" s="52"/>
      <c r="E415" s="52"/>
      <c r="G415" s="590"/>
      <c r="O415" s="396"/>
    </row>
    <row r="416" spans="1:15" ht="13.5">
      <c r="A416" s="52"/>
      <c r="B416" s="52"/>
      <c r="C416" s="52"/>
      <c r="E416" s="52"/>
      <c r="G416" s="590"/>
      <c r="O416" s="396"/>
    </row>
    <row r="417" spans="1:15" ht="13.5">
      <c r="A417" s="52"/>
      <c r="B417" s="52"/>
      <c r="C417" s="52"/>
      <c r="E417" s="52"/>
      <c r="G417" s="590"/>
      <c r="O417" s="396"/>
    </row>
    <row r="418" spans="1:15" ht="13.5">
      <c r="A418" s="52"/>
      <c r="B418" s="52"/>
      <c r="C418" s="52"/>
      <c r="E418" s="52"/>
      <c r="G418" s="590"/>
      <c r="O418" s="396"/>
    </row>
    <row r="419" spans="1:15" ht="13.5">
      <c r="A419" s="52"/>
      <c r="B419" s="52"/>
      <c r="C419" s="52"/>
      <c r="E419" s="52"/>
      <c r="G419" s="590"/>
      <c r="O419" s="396"/>
    </row>
    <row r="420" spans="1:15" ht="13.5">
      <c r="A420" s="52"/>
      <c r="B420" s="52"/>
      <c r="C420" s="52"/>
      <c r="E420" s="52"/>
      <c r="G420" s="590"/>
      <c r="O420" s="396"/>
    </row>
    <row r="421" spans="1:15" ht="13.5">
      <c r="A421" s="52"/>
      <c r="B421" s="52"/>
      <c r="C421" s="52"/>
      <c r="E421" s="52"/>
      <c r="G421" s="590"/>
      <c r="O421" s="396"/>
    </row>
    <row r="422" spans="1:15" ht="13.5">
      <c r="A422" s="52"/>
      <c r="B422" s="52"/>
      <c r="C422" s="52"/>
      <c r="E422" s="52"/>
      <c r="G422" s="590"/>
      <c r="O422" s="396"/>
    </row>
    <row r="423" spans="1:15" ht="13.5">
      <c r="A423" s="52"/>
      <c r="B423" s="52"/>
      <c r="C423" s="52"/>
      <c r="E423" s="52"/>
      <c r="G423" s="590"/>
      <c r="O423" s="396"/>
    </row>
    <row r="424" spans="1:15" ht="13.5">
      <c r="A424" s="52"/>
      <c r="B424" s="52"/>
      <c r="C424" s="52"/>
      <c r="E424" s="52"/>
      <c r="G424" s="590"/>
      <c r="O424" s="396"/>
    </row>
    <row r="425" spans="1:15" ht="13.5">
      <c r="A425" s="52"/>
      <c r="B425" s="52"/>
      <c r="C425" s="52"/>
      <c r="E425" s="52"/>
      <c r="G425" s="590"/>
      <c r="O425" s="396"/>
    </row>
    <row r="426" spans="1:15" ht="13.5">
      <c r="A426" s="52"/>
      <c r="B426" s="52"/>
      <c r="C426" s="52"/>
      <c r="E426" s="52"/>
      <c r="G426" s="590"/>
      <c r="O426" s="396"/>
    </row>
    <row r="427" spans="1:15" ht="13.5">
      <c r="A427" s="52"/>
      <c r="B427" s="52"/>
      <c r="C427" s="52"/>
      <c r="E427" s="52"/>
      <c r="G427" s="590"/>
      <c r="O427" s="396"/>
    </row>
    <row r="428" spans="1:15" ht="13.5">
      <c r="A428" s="52"/>
      <c r="B428" s="52"/>
      <c r="C428" s="52"/>
      <c r="E428" s="52"/>
      <c r="G428" s="590"/>
      <c r="O428" s="396"/>
    </row>
    <row r="429" spans="1:15" ht="13.5">
      <c r="A429" s="52"/>
      <c r="B429" s="52"/>
      <c r="C429" s="52"/>
      <c r="E429" s="52"/>
      <c r="G429" s="590"/>
      <c r="O429" s="396"/>
    </row>
    <row r="430" spans="1:15" ht="13.5">
      <c r="A430" s="52"/>
      <c r="B430" s="52"/>
      <c r="C430" s="52"/>
      <c r="E430" s="52"/>
      <c r="G430" s="590"/>
      <c r="O430" s="396"/>
    </row>
    <row r="431" spans="1:15" ht="13.5">
      <c r="A431" s="52"/>
      <c r="B431" s="52"/>
      <c r="C431" s="52"/>
      <c r="E431" s="52"/>
      <c r="G431" s="590"/>
      <c r="O431" s="396"/>
    </row>
    <row r="432" spans="1:15" ht="13.5">
      <c r="A432" s="52"/>
      <c r="B432" s="52"/>
      <c r="C432" s="52"/>
      <c r="E432" s="52"/>
      <c r="G432" s="590"/>
      <c r="O432" s="396"/>
    </row>
    <row r="433" spans="1:15" ht="13.5">
      <c r="A433" s="52"/>
      <c r="B433" s="52"/>
      <c r="C433" s="52"/>
      <c r="E433" s="52"/>
      <c r="G433" s="590"/>
      <c r="O433" s="396"/>
    </row>
    <row r="434" spans="1:15" ht="13.5">
      <c r="A434" s="52"/>
      <c r="B434" s="52"/>
      <c r="C434" s="52"/>
      <c r="E434" s="52"/>
      <c r="G434" s="590"/>
      <c r="O434" s="396"/>
    </row>
    <row r="435" spans="1:15" ht="13.5">
      <c r="A435" s="52"/>
      <c r="B435" s="52"/>
      <c r="C435" s="52"/>
      <c r="E435" s="52"/>
      <c r="G435" s="590"/>
      <c r="O435" s="396"/>
    </row>
    <row r="436" spans="1:15" ht="13.5">
      <c r="A436" s="52"/>
      <c r="B436" s="52"/>
      <c r="C436" s="52"/>
      <c r="E436" s="52"/>
      <c r="G436" s="590"/>
      <c r="O436" s="396"/>
    </row>
    <row r="437" spans="1:15" ht="13.5">
      <c r="A437" s="52"/>
      <c r="B437" s="52"/>
      <c r="C437" s="52"/>
      <c r="E437" s="52"/>
      <c r="G437" s="590"/>
      <c r="O437" s="396"/>
    </row>
    <row r="438" spans="1:15" ht="13.5">
      <c r="A438" s="52"/>
      <c r="B438" s="52"/>
      <c r="C438" s="52"/>
      <c r="E438" s="52"/>
      <c r="G438" s="590"/>
      <c r="O438" s="396"/>
    </row>
    <row r="439" spans="1:15" ht="13.5">
      <c r="A439" s="52"/>
      <c r="B439" s="52"/>
      <c r="C439" s="52"/>
      <c r="E439" s="52"/>
      <c r="G439" s="590"/>
      <c r="O439" s="396"/>
    </row>
    <row r="440" spans="1:15" ht="13.5">
      <c r="A440" s="52"/>
      <c r="B440" s="52"/>
      <c r="C440" s="52"/>
      <c r="E440" s="52"/>
      <c r="G440" s="590"/>
      <c r="O440" s="396"/>
    </row>
    <row r="441" spans="1:15" ht="13.5">
      <c r="A441" s="52"/>
      <c r="B441" s="52"/>
      <c r="C441" s="52"/>
      <c r="E441" s="52"/>
      <c r="G441" s="590"/>
      <c r="O441" s="396"/>
    </row>
    <row r="442" spans="1:15" ht="13.5">
      <c r="A442" s="52"/>
      <c r="B442" s="52"/>
      <c r="C442" s="52"/>
      <c r="E442" s="52"/>
      <c r="G442" s="590"/>
      <c r="O442" s="396"/>
    </row>
    <row r="443" spans="1:15" ht="13.5">
      <c r="A443" s="52"/>
      <c r="B443" s="52"/>
      <c r="C443" s="52"/>
      <c r="E443" s="52"/>
      <c r="G443" s="590"/>
      <c r="O443" s="396"/>
    </row>
    <row r="444" spans="1:15" ht="13.5">
      <c r="A444" s="52"/>
      <c r="B444" s="52"/>
      <c r="C444" s="52"/>
      <c r="E444" s="52"/>
      <c r="G444" s="590"/>
      <c r="O444" s="396"/>
    </row>
    <row r="445" spans="1:15" ht="13.5">
      <c r="A445" s="52"/>
      <c r="B445" s="52"/>
      <c r="C445" s="52"/>
      <c r="E445" s="52"/>
      <c r="G445" s="590"/>
      <c r="O445" s="396"/>
    </row>
    <row r="446" spans="1:15" ht="13.5">
      <c r="A446" s="52"/>
      <c r="B446" s="52"/>
      <c r="C446" s="52"/>
      <c r="E446" s="52"/>
      <c r="G446" s="590"/>
      <c r="O446" s="396"/>
    </row>
    <row r="447" spans="1:15" ht="13.5">
      <c r="A447" s="52"/>
      <c r="B447" s="52"/>
      <c r="C447" s="52"/>
      <c r="E447" s="52"/>
      <c r="G447" s="590"/>
      <c r="O447" s="396"/>
    </row>
    <row r="448" spans="1:15" ht="13.5">
      <c r="A448" s="52"/>
      <c r="B448" s="52"/>
      <c r="C448" s="52"/>
      <c r="E448" s="52"/>
      <c r="G448" s="590"/>
      <c r="O448" s="396"/>
    </row>
    <row r="449" spans="1:15" ht="13.5">
      <c r="A449" s="52"/>
      <c r="B449" s="52"/>
      <c r="C449" s="52"/>
      <c r="E449" s="52"/>
      <c r="G449" s="590"/>
      <c r="O449" s="396"/>
    </row>
    <row r="450" spans="1:15" ht="13.5">
      <c r="A450" s="52"/>
      <c r="B450" s="52"/>
      <c r="C450" s="52"/>
      <c r="E450" s="52"/>
      <c r="G450" s="590"/>
      <c r="O450" s="396"/>
    </row>
    <row r="451" spans="1:15" ht="13.5">
      <c r="A451" s="52"/>
      <c r="B451" s="52"/>
      <c r="C451" s="52"/>
      <c r="E451" s="52"/>
      <c r="G451" s="590"/>
      <c r="O451" s="396"/>
    </row>
    <row r="452" spans="1:15" ht="13.5">
      <c r="A452" s="52"/>
      <c r="B452" s="52"/>
      <c r="C452" s="52"/>
      <c r="E452" s="52"/>
      <c r="G452" s="590"/>
      <c r="O452" s="396"/>
    </row>
    <row r="453" spans="1:15" ht="13.5">
      <c r="A453" s="52"/>
      <c r="B453" s="52"/>
      <c r="C453" s="52"/>
      <c r="E453" s="52"/>
      <c r="G453" s="590"/>
      <c r="O453" s="396"/>
    </row>
    <row r="454" spans="1:15" ht="13.5">
      <c r="A454" s="52"/>
      <c r="B454" s="52"/>
      <c r="C454" s="52"/>
      <c r="E454" s="52"/>
      <c r="G454" s="590"/>
      <c r="O454" s="396"/>
    </row>
    <row r="455" spans="1:15" ht="13.5">
      <c r="A455" s="52"/>
      <c r="B455" s="52"/>
      <c r="C455" s="52"/>
      <c r="E455" s="52"/>
      <c r="G455" s="590"/>
      <c r="O455" s="396"/>
    </row>
    <row r="456" spans="1:15" ht="13.5">
      <c r="A456" s="52"/>
      <c r="B456" s="52"/>
      <c r="C456" s="52"/>
      <c r="E456" s="52"/>
      <c r="G456" s="590"/>
      <c r="O456" s="396"/>
    </row>
    <row r="457" spans="1:15" ht="13.5">
      <c r="A457" s="52"/>
      <c r="B457" s="52"/>
      <c r="C457" s="52"/>
      <c r="E457" s="52"/>
      <c r="G457" s="590"/>
      <c r="O457" s="396"/>
    </row>
    <row r="458" spans="1:15" ht="13.5">
      <c r="A458" s="52"/>
      <c r="B458" s="52"/>
      <c r="C458" s="52"/>
      <c r="E458" s="52"/>
      <c r="G458" s="590"/>
      <c r="O458" s="396"/>
    </row>
    <row r="459" spans="1:15" ht="13.5">
      <c r="A459" s="52"/>
      <c r="B459" s="52"/>
      <c r="C459" s="52"/>
      <c r="E459" s="52"/>
      <c r="G459" s="590"/>
      <c r="O459" s="396"/>
    </row>
    <row r="460" spans="1:15" ht="13.5">
      <c r="A460" s="52"/>
      <c r="B460" s="52"/>
      <c r="C460" s="52"/>
      <c r="E460" s="52"/>
      <c r="G460" s="590"/>
      <c r="O460" s="396"/>
    </row>
    <row r="461" spans="1:15" ht="13.5">
      <c r="A461" s="52"/>
      <c r="B461" s="52"/>
      <c r="C461" s="52"/>
      <c r="E461" s="52"/>
      <c r="G461" s="590"/>
      <c r="O461" s="396"/>
    </row>
    <row r="462" spans="1:15" ht="13.5">
      <c r="A462" s="52"/>
      <c r="B462" s="52"/>
      <c r="C462" s="52"/>
      <c r="E462" s="52"/>
      <c r="G462" s="590"/>
      <c r="O462" s="396"/>
    </row>
    <row r="463" spans="1:15" ht="13.5">
      <c r="A463" s="52"/>
      <c r="B463" s="52"/>
      <c r="C463" s="52"/>
      <c r="E463" s="52"/>
      <c r="G463" s="590"/>
      <c r="O463" s="396"/>
    </row>
    <row r="464" spans="1:15" ht="13.5">
      <c r="A464" s="52"/>
      <c r="B464" s="52"/>
      <c r="C464" s="52"/>
      <c r="E464" s="52"/>
      <c r="G464" s="590"/>
      <c r="O464" s="396"/>
    </row>
    <row r="465" spans="1:15" ht="13.5">
      <c r="A465" s="52"/>
      <c r="B465" s="52"/>
      <c r="C465" s="52"/>
      <c r="E465" s="52"/>
      <c r="G465" s="590"/>
      <c r="O465" s="396"/>
    </row>
    <row r="466" spans="1:15" ht="13.5">
      <c r="A466" s="52"/>
      <c r="B466" s="52"/>
      <c r="C466" s="52"/>
      <c r="E466" s="52"/>
      <c r="G466" s="590"/>
      <c r="O466" s="396"/>
    </row>
    <row r="467" spans="1:15" ht="13.5">
      <c r="A467" s="52"/>
      <c r="B467" s="52"/>
      <c r="C467" s="52"/>
      <c r="E467" s="52"/>
      <c r="G467" s="590"/>
      <c r="O467" s="396"/>
    </row>
    <row r="468" spans="1:15" ht="13.5">
      <c r="A468" s="52"/>
      <c r="B468" s="52"/>
      <c r="C468" s="52"/>
      <c r="E468" s="52"/>
      <c r="G468" s="590"/>
      <c r="O468" s="396"/>
    </row>
    <row r="469" spans="1:15" ht="13.5">
      <c r="A469" s="52"/>
      <c r="B469" s="52"/>
      <c r="C469" s="52"/>
      <c r="E469" s="52"/>
      <c r="G469" s="590"/>
      <c r="O469" s="396"/>
    </row>
    <row r="470" spans="1:15" ht="13.5">
      <c r="A470" s="52"/>
      <c r="B470" s="52"/>
      <c r="C470" s="52"/>
      <c r="E470" s="52"/>
      <c r="G470" s="590"/>
      <c r="O470" s="396"/>
    </row>
    <row r="471" spans="1:15" ht="13.5">
      <c r="A471" s="52"/>
      <c r="B471" s="52"/>
      <c r="C471" s="52"/>
      <c r="E471" s="52"/>
      <c r="G471" s="590"/>
      <c r="O471" s="396"/>
    </row>
    <row r="472" spans="1:15" ht="13.5">
      <c r="A472" s="52"/>
      <c r="B472" s="52"/>
      <c r="C472" s="52"/>
      <c r="E472" s="52"/>
      <c r="G472" s="590"/>
      <c r="O472" s="396"/>
    </row>
    <row r="473" spans="1:15" ht="13.5">
      <c r="A473" s="52"/>
      <c r="B473" s="52"/>
      <c r="C473" s="52"/>
      <c r="E473" s="52"/>
      <c r="G473" s="590"/>
      <c r="O473" s="396"/>
    </row>
    <row r="474" spans="1:15" ht="13.5">
      <c r="A474" s="52"/>
      <c r="B474" s="52"/>
      <c r="C474" s="52"/>
      <c r="E474" s="52"/>
      <c r="G474" s="590"/>
      <c r="O474" s="396"/>
    </row>
    <row r="475" spans="1:15" ht="13.5">
      <c r="A475" s="52"/>
      <c r="B475" s="52"/>
      <c r="C475" s="52"/>
      <c r="E475" s="52"/>
      <c r="G475" s="590"/>
      <c r="O475" s="396"/>
    </row>
    <row r="476" spans="1:15" ht="13.5">
      <c r="A476" s="52"/>
      <c r="B476" s="52"/>
      <c r="C476" s="52"/>
      <c r="E476" s="52"/>
      <c r="G476" s="590"/>
      <c r="O476" s="396"/>
    </row>
    <row r="477" spans="1:15" ht="13.5">
      <c r="A477" s="52"/>
      <c r="B477" s="52"/>
      <c r="C477" s="52"/>
      <c r="E477" s="52"/>
      <c r="G477" s="590"/>
      <c r="O477" s="396"/>
    </row>
    <row r="478" spans="1:15" ht="13.5">
      <c r="A478" s="52"/>
      <c r="B478" s="52"/>
      <c r="C478" s="52"/>
      <c r="E478" s="52"/>
      <c r="G478" s="590"/>
      <c r="O478" s="396"/>
    </row>
    <row r="479" spans="1:15" ht="13.5">
      <c r="A479" s="52"/>
      <c r="B479" s="52"/>
      <c r="C479" s="52"/>
      <c r="E479" s="52"/>
      <c r="G479" s="590"/>
      <c r="O479" s="396"/>
    </row>
    <row r="480" spans="1:15" ht="13.5">
      <c r="A480" s="52"/>
      <c r="B480" s="52"/>
      <c r="C480" s="52"/>
      <c r="E480" s="52"/>
      <c r="G480" s="590"/>
      <c r="O480" s="396"/>
    </row>
    <row r="481" spans="1:15" ht="13.5">
      <c r="A481" s="52"/>
      <c r="B481" s="52"/>
      <c r="C481" s="52"/>
      <c r="E481" s="52"/>
      <c r="G481" s="590"/>
      <c r="O481" s="396"/>
    </row>
    <row r="482" spans="1:15" ht="13.5">
      <c r="A482" s="52"/>
      <c r="B482" s="52"/>
      <c r="C482" s="52"/>
      <c r="E482" s="52"/>
      <c r="G482" s="590"/>
      <c r="O482" s="396"/>
    </row>
    <row r="483" spans="1:15" ht="13.5">
      <c r="A483" s="52"/>
      <c r="B483" s="52"/>
      <c r="C483" s="52"/>
      <c r="E483" s="52"/>
      <c r="G483" s="590"/>
      <c r="O483" s="396"/>
    </row>
    <row r="484" spans="1:15" ht="13.5">
      <c r="A484" s="52"/>
      <c r="B484" s="52"/>
      <c r="C484" s="52"/>
      <c r="E484" s="52"/>
      <c r="G484" s="590"/>
      <c r="O484" s="396"/>
    </row>
    <row r="485" spans="1:15" ht="13.5">
      <c r="A485" s="52"/>
      <c r="B485" s="52"/>
      <c r="C485" s="52"/>
      <c r="E485" s="52"/>
      <c r="G485" s="590"/>
      <c r="O485" s="396"/>
    </row>
    <row r="486" spans="1:15" ht="13.5">
      <c r="A486" s="52"/>
      <c r="B486" s="52"/>
      <c r="C486" s="52"/>
      <c r="E486" s="52"/>
      <c r="G486" s="590"/>
      <c r="O486" s="396"/>
    </row>
    <row r="487" spans="1:15" ht="13.5">
      <c r="A487" s="52"/>
      <c r="B487" s="52"/>
      <c r="C487" s="52"/>
      <c r="E487" s="52"/>
      <c r="G487" s="590"/>
      <c r="O487" s="396"/>
    </row>
    <row r="488" spans="1:15" ht="13.5">
      <c r="A488" s="52"/>
      <c r="B488" s="52"/>
      <c r="C488" s="52"/>
      <c r="E488" s="52"/>
      <c r="G488" s="590"/>
      <c r="O488" s="396"/>
    </row>
    <row r="489" spans="1:15" ht="13.5">
      <c r="A489" s="52"/>
      <c r="B489" s="52"/>
      <c r="C489" s="52"/>
      <c r="E489" s="52"/>
      <c r="G489" s="590"/>
      <c r="O489" s="396"/>
    </row>
    <row r="490" spans="1:15" ht="13.5">
      <c r="A490" s="52"/>
      <c r="B490" s="52"/>
      <c r="C490" s="52"/>
      <c r="E490" s="52"/>
      <c r="G490" s="590"/>
      <c r="O490" s="396"/>
    </row>
    <row r="491" spans="1:15" ht="13.5">
      <c r="A491" s="52"/>
      <c r="B491" s="52"/>
      <c r="C491" s="52"/>
      <c r="E491" s="52"/>
      <c r="G491" s="590"/>
      <c r="O491" s="396"/>
    </row>
    <row r="492" spans="1:15" ht="13.5">
      <c r="A492" s="52"/>
      <c r="B492" s="52"/>
      <c r="C492" s="52"/>
      <c r="E492" s="52"/>
      <c r="G492" s="590"/>
      <c r="O492" s="396"/>
    </row>
    <row r="493" spans="1:15" ht="13.5">
      <c r="A493" s="52"/>
      <c r="B493" s="52"/>
      <c r="C493" s="52"/>
      <c r="E493" s="52"/>
      <c r="G493" s="590"/>
      <c r="O493" s="396"/>
    </row>
    <row r="494" spans="1:15" ht="13.5">
      <c r="A494" s="52"/>
      <c r="B494" s="52"/>
      <c r="C494" s="52"/>
      <c r="E494" s="52"/>
      <c r="G494" s="590"/>
      <c r="O494" s="396"/>
    </row>
    <row r="495" spans="1:15" ht="13.5">
      <c r="A495" s="52"/>
      <c r="B495" s="52"/>
      <c r="C495" s="52"/>
      <c r="E495" s="52"/>
      <c r="G495" s="590"/>
      <c r="O495" s="396"/>
    </row>
    <row r="496" spans="1:15" ht="13.5">
      <c r="A496" s="52"/>
      <c r="B496" s="52"/>
      <c r="C496" s="52"/>
      <c r="E496" s="52"/>
      <c r="G496" s="590"/>
      <c r="O496" s="396"/>
    </row>
    <row r="497" spans="1:15" ht="13.5">
      <c r="A497" s="52"/>
      <c r="B497" s="52"/>
      <c r="C497" s="52"/>
      <c r="E497" s="52"/>
      <c r="G497" s="590"/>
      <c r="O497" s="396"/>
    </row>
    <row r="498" spans="1:15" ht="13.5">
      <c r="A498" s="52"/>
      <c r="B498" s="52"/>
      <c r="C498" s="52"/>
      <c r="E498" s="52"/>
      <c r="G498" s="590"/>
      <c r="O498" s="396"/>
    </row>
    <row r="499" spans="1:15" ht="13.5">
      <c r="A499" s="52"/>
      <c r="B499" s="52"/>
      <c r="C499" s="52"/>
      <c r="E499" s="52"/>
      <c r="G499" s="590"/>
      <c r="O499" s="396"/>
    </row>
    <row r="500" spans="1:15" ht="13.5">
      <c r="A500" s="52"/>
      <c r="B500" s="52"/>
      <c r="C500" s="52"/>
      <c r="E500" s="52"/>
      <c r="G500" s="590"/>
      <c r="O500" s="396"/>
    </row>
    <row r="501" spans="1:15" ht="13.5">
      <c r="A501" s="52"/>
      <c r="B501" s="52"/>
      <c r="C501" s="52"/>
      <c r="E501" s="52"/>
      <c r="G501" s="590"/>
      <c r="O501" s="396"/>
    </row>
    <row r="502" spans="1:15" ht="13.5">
      <c r="A502" s="52"/>
      <c r="B502" s="52"/>
      <c r="C502" s="52"/>
      <c r="E502" s="52"/>
      <c r="G502" s="590"/>
      <c r="O502" s="396"/>
    </row>
    <row r="503" spans="1:15" ht="13.5">
      <c r="A503" s="52"/>
      <c r="B503" s="52"/>
      <c r="C503" s="52"/>
      <c r="E503" s="52"/>
      <c r="G503" s="590"/>
      <c r="O503" s="396"/>
    </row>
    <row r="504" spans="1:15" ht="13.5">
      <c r="A504" s="52"/>
      <c r="B504" s="52"/>
      <c r="C504" s="52"/>
      <c r="E504" s="52"/>
      <c r="G504" s="590"/>
      <c r="O504" s="396"/>
    </row>
    <row r="505" spans="1:15" ht="13.5">
      <c r="A505" s="52"/>
      <c r="B505" s="52"/>
      <c r="C505" s="52"/>
      <c r="E505" s="52"/>
      <c r="G505" s="590"/>
      <c r="O505" s="396"/>
    </row>
    <row r="506" spans="1:15" ht="13.5">
      <c r="A506" s="52"/>
      <c r="B506" s="52"/>
      <c r="C506" s="52"/>
      <c r="E506" s="52"/>
      <c r="G506" s="590"/>
      <c r="O506" s="396"/>
    </row>
    <row r="507" spans="1:15" ht="13.5">
      <c r="A507" s="52"/>
      <c r="B507" s="52"/>
      <c r="C507" s="52"/>
      <c r="E507" s="52"/>
      <c r="G507" s="590"/>
      <c r="O507" s="396"/>
    </row>
    <row r="508" spans="1:15" ht="13.5">
      <c r="A508" s="52"/>
      <c r="B508" s="52"/>
      <c r="C508" s="52"/>
      <c r="E508" s="52"/>
      <c r="G508" s="590"/>
      <c r="O508" s="396"/>
    </row>
    <row r="509" spans="1:15" ht="13.5">
      <c r="A509" s="52"/>
      <c r="B509" s="52"/>
      <c r="C509" s="52"/>
      <c r="E509" s="52"/>
      <c r="G509" s="590"/>
      <c r="O509" s="396"/>
    </row>
    <row r="510" spans="1:15" ht="13.5">
      <c r="A510" s="52"/>
      <c r="B510" s="52"/>
      <c r="C510" s="52"/>
      <c r="E510" s="52"/>
      <c r="G510" s="590"/>
      <c r="O510" s="396"/>
    </row>
    <row r="511" spans="1:15" ht="13.5">
      <c r="A511" s="52"/>
      <c r="B511" s="52"/>
      <c r="C511" s="52"/>
      <c r="E511" s="52"/>
      <c r="G511" s="590"/>
      <c r="O511" s="396"/>
    </row>
    <row r="512" spans="1:15" ht="13.5">
      <c r="A512" s="52"/>
      <c r="B512" s="52"/>
      <c r="C512" s="52"/>
      <c r="E512" s="52"/>
      <c r="G512" s="590"/>
      <c r="O512" s="396"/>
    </row>
    <row r="513" spans="1:15" ht="13.5">
      <c r="A513" s="52"/>
      <c r="B513" s="52"/>
      <c r="C513" s="52"/>
      <c r="E513" s="52"/>
      <c r="G513" s="590"/>
      <c r="O513" s="396"/>
    </row>
    <row r="514" spans="1:15" ht="13.5">
      <c r="A514" s="52"/>
      <c r="B514" s="52"/>
      <c r="C514" s="52"/>
      <c r="E514" s="52"/>
      <c r="G514" s="590"/>
      <c r="O514" s="396"/>
    </row>
    <row r="515" spans="1:15" ht="13.5">
      <c r="A515" s="52"/>
      <c r="B515" s="52"/>
      <c r="C515" s="52"/>
      <c r="E515" s="52"/>
      <c r="G515" s="590"/>
      <c r="O515" s="396"/>
    </row>
    <row r="516" spans="1:15" ht="13.5">
      <c r="A516" s="52"/>
      <c r="B516" s="52"/>
      <c r="C516" s="52"/>
      <c r="E516" s="52"/>
      <c r="G516" s="590"/>
      <c r="O516" s="396"/>
    </row>
    <row r="517" spans="1:15" ht="13.5">
      <c r="A517" s="52"/>
      <c r="B517" s="52"/>
      <c r="C517" s="52"/>
      <c r="E517" s="52"/>
      <c r="G517" s="590"/>
      <c r="O517" s="396"/>
    </row>
    <row r="518" spans="1:15" ht="13.5">
      <c r="A518" s="52"/>
      <c r="B518" s="52"/>
      <c r="C518" s="52"/>
      <c r="E518" s="52"/>
      <c r="G518" s="590"/>
      <c r="O518" s="396"/>
    </row>
    <row r="519" spans="1:15" ht="13.5">
      <c r="A519" s="52"/>
      <c r="B519" s="52"/>
      <c r="C519" s="52"/>
      <c r="E519" s="52"/>
      <c r="G519" s="590"/>
      <c r="O519" s="396"/>
    </row>
    <row r="520" spans="1:15" ht="13.5">
      <c r="A520" s="52"/>
      <c r="B520" s="52"/>
      <c r="C520" s="52"/>
      <c r="E520" s="52"/>
      <c r="G520" s="590"/>
      <c r="O520" s="396"/>
    </row>
    <row r="521" spans="1:15" ht="13.5">
      <c r="A521" s="52"/>
      <c r="B521" s="52"/>
      <c r="C521" s="52"/>
      <c r="E521" s="52"/>
      <c r="G521" s="590"/>
      <c r="O521" s="396"/>
    </row>
    <row r="522" spans="1:15" ht="13.5">
      <c r="A522" s="52"/>
      <c r="B522" s="52"/>
      <c r="C522" s="52"/>
      <c r="E522" s="52"/>
      <c r="G522" s="590"/>
      <c r="O522" s="396"/>
    </row>
    <row r="523" spans="1:15" ht="13.5">
      <c r="A523" s="52"/>
      <c r="B523" s="52"/>
      <c r="C523" s="52"/>
      <c r="E523" s="52"/>
      <c r="G523" s="590"/>
      <c r="O523" s="396"/>
    </row>
    <row r="524" spans="1:15" ht="13.5">
      <c r="A524" s="52"/>
      <c r="B524" s="52"/>
      <c r="C524" s="52"/>
      <c r="E524" s="52"/>
      <c r="G524" s="590"/>
      <c r="O524" s="396"/>
    </row>
    <row r="525" spans="1:15" ht="13.5">
      <c r="A525" s="52"/>
      <c r="B525" s="52"/>
      <c r="C525" s="52"/>
      <c r="E525" s="52"/>
      <c r="G525" s="590"/>
      <c r="O525" s="396"/>
    </row>
    <row r="526" spans="1:15" ht="13.5">
      <c r="A526" s="52"/>
      <c r="B526" s="52"/>
      <c r="C526" s="52"/>
      <c r="E526" s="52"/>
      <c r="G526" s="590"/>
      <c r="O526" s="396"/>
    </row>
    <row r="527" spans="1:15" ht="13.5">
      <c r="A527" s="52"/>
      <c r="B527" s="52"/>
      <c r="C527" s="52"/>
      <c r="E527" s="52"/>
      <c r="G527" s="590"/>
      <c r="O527" s="396"/>
    </row>
    <row r="528" spans="1:15" ht="13.5">
      <c r="A528" s="52"/>
      <c r="B528" s="52"/>
      <c r="C528" s="52"/>
      <c r="E528" s="52"/>
      <c r="G528" s="590"/>
      <c r="O528" s="396"/>
    </row>
    <row r="529" spans="1:15" ht="13.5">
      <c r="A529" s="52"/>
      <c r="B529" s="52"/>
      <c r="C529" s="52"/>
      <c r="E529" s="52"/>
      <c r="G529" s="590"/>
      <c r="O529" s="396"/>
    </row>
    <row r="530" spans="1:15" ht="13.5">
      <c r="A530" s="52"/>
      <c r="B530" s="52"/>
      <c r="C530" s="52"/>
      <c r="E530" s="52"/>
      <c r="G530" s="590"/>
      <c r="O530" s="396"/>
    </row>
    <row r="531" spans="1:15" ht="13.5">
      <c r="A531" s="52"/>
      <c r="B531" s="52"/>
      <c r="C531" s="52"/>
      <c r="E531" s="52"/>
      <c r="G531" s="590"/>
      <c r="O531" s="396"/>
    </row>
    <row r="532" spans="1:15" ht="13.5">
      <c r="A532" s="52"/>
      <c r="B532" s="52"/>
      <c r="C532" s="52"/>
      <c r="E532" s="52"/>
      <c r="G532" s="590"/>
      <c r="O532" s="396"/>
    </row>
    <row r="533" spans="1:15" ht="13.5">
      <c r="A533" s="52"/>
      <c r="B533" s="52"/>
      <c r="C533" s="52"/>
      <c r="E533" s="52"/>
      <c r="G533" s="590"/>
      <c r="O533" s="396"/>
    </row>
    <row r="534" spans="1:15" ht="13.5">
      <c r="A534" s="52"/>
      <c r="B534" s="52"/>
      <c r="C534" s="52"/>
      <c r="E534" s="52"/>
      <c r="G534" s="590"/>
      <c r="O534" s="396"/>
    </row>
    <row r="535" spans="1:15" ht="13.5">
      <c r="A535" s="52"/>
      <c r="B535" s="52"/>
      <c r="C535" s="52"/>
      <c r="E535" s="52"/>
      <c r="G535" s="590"/>
      <c r="O535" s="396"/>
    </row>
    <row r="536" spans="1:15" ht="13.5">
      <c r="A536" s="52"/>
      <c r="B536" s="52"/>
      <c r="C536" s="52"/>
      <c r="E536" s="52"/>
      <c r="G536" s="590"/>
      <c r="O536" s="396"/>
    </row>
    <row r="537" spans="1:15" ht="13.5">
      <c r="A537" s="52"/>
      <c r="B537" s="52"/>
      <c r="C537" s="52"/>
      <c r="E537" s="52"/>
      <c r="G537" s="590"/>
      <c r="O537" s="396"/>
    </row>
    <row r="538" spans="1:15" ht="13.5">
      <c r="A538" s="52"/>
      <c r="B538" s="52"/>
      <c r="C538" s="52"/>
      <c r="E538" s="52"/>
      <c r="G538" s="590"/>
      <c r="O538" s="396"/>
    </row>
    <row r="539" spans="1:15" ht="13.5">
      <c r="A539" s="52"/>
      <c r="B539" s="52"/>
      <c r="C539" s="52"/>
      <c r="E539" s="52"/>
      <c r="G539" s="590"/>
      <c r="O539" s="396"/>
    </row>
    <row r="540" spans="1:15" ht="13.5">
      <c r="A540" s="52"/>
      <c r="B540" s="52"/>
      <c r="C540" s="52"/>
      <c r="E540" s="52"/>
      <c r="G540" s="590"/>
      <c r="O540" s="396"/>
    </row>
    <row r="541" spans="1:15" ht="13.5">
      <c r="A541" s="52"/>
      <c r="B541" s="52"/>
      <c r="C541" s="52"/>
      <c r="E541" s="52"/>
      <c r="G541" s="590"/>
      <c r="O541" s="396"/>
    </row>
    <row r="542" spans="1:15" ht="13.5">
      <c r="A542" s="52"/>
      <c r="B542" s="52"/>
      <c r="C542" s="52"/>
      <c r="E542" s="52"/>
      <c r="G542" s="590"/>
      <c r="O542" s="396"/>
    </row>
    <row r="543" spans="1:15" ht="13.5">
      <c r="A543" s="52"/>
      <c r="B543" s="52"/>
      <c r="C543" s="52"/>
      <c r="E543" s="52"/>
      <c r="G543" s="590"/>
      <c r="O543" s="396"/>
    </row>
    <row r="544" spans="1:15" ht="13.5">
      <c r="A544" s="52"/>
      <c r="B544" s="52"/>
      <c r="C544" s="52"/>
      <c r="E544" s="52"/>
      <c r="G544" s="590"/>
      <c r="O544" s="396"/>
    </row>
    <row r="545" spans="1:15" ht="13.5">
      <c r="A545" s="52"/>
      <c r="B545" s="52"/>
      <c r="C545" s="52"/>
      <c r="E545" s="52"/>
      <c r="G545" s="590"/>
      <c r="O545" s="396"/>
    </row>
    <row r="546" spans="1:15" ht="13.5">
      <c r="A546" s="52"/>
      <c r="B546" s="52"/>
      <c r="C546" s="52"/>
      <c r="E546" s="52"/>
      <c r="G546" s="590"/>
      <c r="O546" s="396"/>
    </row>
    <row r="547" spans="1:15" ht="13.5">
      <c r="A547" s="52"/>
      <c r="B547" s="52"/>
      <c r="C547" s="52"/>
      <c r="E547" s="52"/>
      <c r="G547" s="590"/>
      <c r="O547" s="396"/>
    </row>
    <row r="548" spans="1:15" ht="13.5">
      <c r="A548" s="52"/>
      <c r="B548" s="52"/>
      <c r="C548" s="52"/>
      <c r="E548" s="52"/>
      <c r="G548" s="590"/>
      <c r="O548" s="396"/>
    </row>
    <row r="549" spans="1:15" ht="13.5">
      <c r="A549" s="52"/>
      <c r="B549" s="52"/>
      <c r="C549" s="52"/>
      <c r="E549" s="52"/>
      <c r="G549" s="590"/>
      <c r="O549" s="396"/>
    </row>
    <row r="550" spans="1:15" ht="13.5">
      <c r="A550" s="52"/>
      <c r="B550" s="52"/>
      <c r="C550" s="52"/>
      <c r="E550" s="52"/>
      <c r="G550" s="590"/>
      <c r="O550" s="396"/>
    </row>
    <row r="551" spans="1:15" ht="13.5">
      <c r="A551" s="52"/>
      <c r="B551" s="52"/>
      <c r="C551" s="52"/>
      <c r="E551" s="52"/>
      <c r="G551" s="590"/>
      <c r="O551" s="396"/>
    </row>
    <row r="552" spans="1:15" ht="13.5">
      <c r="A552" s="52"/>
      <c r="B552" s="52"/>
      <c r="C552" s="52"/>
      <c r="E552" s="52"/>
      <c r="G552" s="590"/>
      <c r="O552" s="396"/>
    </row>
    <row r="553" spans="1:15" ht="13.5">
      <c r="A553" s="52"/>
      <c r="B553" s="52"/>
      <c r="C553" s="52"/>
      <c r="E553" s="52"/>
      <c r="G553" s="590"/>
      <c r="O553" s="396"/>
    </row>
    <row r="554" spans="1:15" ht="13.5">
      <c r="A554" s="52"/>
      <c r="B554" s="52"/>
      <c r="C554" s="52"/>
      <c r="E554" s="52"/>
      <c r="G554" s="590"/>
      <c r="O554" s="396"/>
    </row>
    <row r="555" spans="1:15" ht="13.5">
      <c r="A555" s="52"/>
      <c r="B555" s="52"/>
      <c r="C555" s="52"/>
      <c r="E555" s="52"/>
      <c r="G555" s="590"/>
      <c r="O555" s="396"/>
    </row>
    <row r="556" spans="1:15" ht="13.5">
      <c r="A556" s="52"/>
      <c r="B556" s="52"/>
      <c r="C556" s="52"/>
      <c r="E556" s="52"/>
      <c r="G556" s="590"/>
      <c r="O556" s="396"/>
    </row>
    <row r="557" spans="1:15" ht="13.5">
      <c r="A557" s="52"/>
      <c r="B557" s="52"/>
      <c r="C557" s="52"/>
      <c r="E557" s="52"/>
      <c r="G557" s="590"/>
      <c r="O557" s="396"/>
    </row>
    <row r="558" spans="1:15" ht="13.5">
      <c r="A558" s="52"/>
      <c r="B558" s="52"/>
      <c r="C558" s="52"/>
      <c r="E558" s="52"/>
      <c r="G558" s="590"/>
      <c r="O558" s="396"/>
    </row>
    <row r="559" spans="1:15" ht="13.5">
      <c r="A559" s="52"/>
      <c r="B559" s="52"/>
      <c r="C559" s="52"/>
      <c r="E559" s="52"/>
      <c r="G559" s="590"/>
      <c r="O559" s="396"/>
    </row>
    <row r="560" spans="1:15" ht="13.5">
      <c r="A560" s="52"/>
      <c r="B560" s="52"/>
      <c r="C560" s="52"/>
      <c r="E560" s="52"/>
      <c r="G560" s="590"/>
      <c r="O560" s="396"/>
    </row>
    <row r="561" spans="1:15" ht="13.5">
      <c r="A561" s="52"/>
      <c r="B561" s="52"/>
      <c r="C561" s="52"/>
      <c r="E561" s="52"/>
      <c r="G561" s="590"/>
      <c r="O561" s="396"/>
    </row>
    <row r="562" spans="1:15" ht="13.5">
      <c r="A562" s="52"/>
      <c r="B562" s="52"/>
      <c r="C562" s="52"/>
      <c r="E562" s="52"/>
      <c r="G562" s="590"/>
      <c r="O562" s="396"/>
    </row>
    <row r="563" spans="1:15" ht="13.5">
      <c r="A563" s="52"/>
      <c r="B563" s="52"/>
      <c r="C563" s="52"/>
      <c r="E563" s="52"/>
      <c r="G563" s="590"/>
      <c r="O563" s="396"/>
    </row>
    <row r="564" spans="1:15" ht="13.5">
      <c r="A564" s="52"/>
      <c r="B564" s="52"/>
      <c r="C564" s="52"/>
      <c r="E564" s="52"/>
      <c r="G564" s="590"/>
      <c r="O564" s="396"/>
    </row>
    <row r="565" spans="1:15" ht="13.5">
      <c r="A565" s="52"/>
      <c r="B565" s="52"/>
      <c r="C565" s="52"/>
      <c r="E565" s="52"/>
      <c r="G565" s="590"/>
      <c r="O565" s="396"/>
    </row>
    <row r="566" spans="1:15" ht="13.5">
      <c r="A566" s="52"/>
      <c r="B566" s="52"/>
      <c r="C566" s="52"/>
      <c r="E566" s="52"/>
      <c r="G566" s="590"/>
      <c r="O566" s="396"/>
    </row>
    <row r="567" spans="1:15" ht="13.5">
      <c r="A567" s="52"/>
      <c r="B567" s="52"/>
      <c r="C567" s="52"/>
      <c r="E567" s="52"/>
      <c r="G567" s="590"/>
      <c r="O567" s="396"/>
    </row>
    <row r="568" spans="1:15" ht="13.5">
      <c r="A568" s="52"/>
      <c r="B568" s="52"/>
      <c r="C568" s="52"/>
      <c r="E568" s="52"/>
      <c r="G568" s="590"/>
      <c r="O568" s="396"/>
    </row>
    <row r="569" spans="1:15" ht="13.5">
      <c r="A569" s="52"/>
      <c r="B569" s="52"/>
      <c r="C569" s="52"/>
      <c r="E569" s="52"/>
      <c r="G569" s="590"/>
      <c r="O569" s="396"/>
    </row>
    <row r="570" spans="1:15" ht="13.5">
      <c r="A570" s="52"/>
      <c r="B570" s="52"/>
      <c r="C570" s="52"/>
      <c r="E570" s="52"/>
      <c r="G570" s="590"/>
      <c r="O570" s="396"/>
    </row>
    <row r="571" spans="1:15" ht="13.5">
      <c r="A571" s="52"/>
      <c r="B571" s="52"/>
      <c r="C571" s="52"/>
      <c r="E571" s="52"/>
      <c r="G571" s="590"/>
      <c r="O571" s="396"/>
    </row>
    <row r="572" spans="1:15" ht="13.5">
      <c r="A572" s="52"/>
      <c r="B572" s="52"/>
      <c r="C572" s="52"/>
      <c r="E572" s="52"/>
      <c r="G572" s="590"/>
      <c r="O572" s="396"/>
    </row>
    <row r="573" spans="1:15" ht="13.5">
      <c r="A573" s="52"/>
      <c r="B573" s="52"/>
      <c r="C573" s="52"/>
      <c r="E573" s="52"/>
      <c r="G573" s="590"/>
      <c r="O573" s="396"/>
    </row>
    <row r="574" spans="1:15" ht="13.5">
      <c r="A574" s="52"/>
      <c r="B574" s="52"/>
      <c r="C574" s="52"/>
      <c r="E574" s="52"/>
      <c r="G574" s="590"/>
      <c r="O574" s="396"/>
    </row>
    <row r="575" spans="1:15" ht="13.5">
      <c r="A575" s="52"/>
      <c r="B575" s="52"/>
      <c r="C575" s="52"/>
      <c r="E575" s="52"/>
      <c r="G575" s="590"/>
      <c r="O575" s="396"/>
    </row>
    <row r="576" spans="1:15" ht="13.5">
      <c r="A576" s="52"/>
      <c r="B576" s="52"/>
      <c r="C576" s="52"/>
      <c r="E576" s="52"/>
      <c r="G576" s="590"/>
      <c r="O576" s="396"/>
    </row>
    <row r="577" spans="1:15" ht="13.5">
      <c r="A577" s="52"/>
      <c r="B577" s="52"/>
      <c r="C577" s="52"/>
      <c r="E577" s="52"/>
      <c r="G577" s="590"/>
      <c r="O577" s="396"/>
    </row>
    <row r="578" spans="1:15" ht="13.5">
      <c r="A578" s="52"/>
      <c r="B578" s="52"/>
      <c r="C578" s="52"/>
      <c r="E578" s="52"/>
      <c r="G578" s="590"/>
      <c r="O578" s="396"/>
    </row>
    <row r="579" spans="1:15" ht="13.5">
      <c r="A579" s="52"/>
      <c r="B579" s="52"/>
      <c r="C579" s="52"/>
      <c r="E579" s="52"/>
      <c r="G579" s="590"/>
      <c r="O579" s="396"/>
    </row>
    <row r="580" spans="1:15" ht="13.5">
      <c r="A580" s="52"/>
      <c r="B580" s="52"/>
      <c r="C580" s="52"/>
      <c r="E580" s="52"/>
      <c r="G580" s="590"/>
      <c r="O580" s="396"/>
    </row>
    <row r="581" spans="1:15" ht="13.5">
      <c r="A581" s="52"/>
      <c r="B581" s="52"/>
      <c r="C581" s="52"/>
      <c r="E581" s="52"/>
      <c r="G581" s="590"/>
      <c r="O581" s="396"/>
    </row>
    <row r="582" spans="1:15" ht="13.5">
      <c r="A582" s="52"/>
      <c r="B582" s="52"/>
      <c r="C582" s="52"/>
      <c r="E582" s="52"/>
      <c r="G582" s="590"/>
      <c r="O582" s="396"/>
    </row>
    <row r="583" spans="1:15" ht="13.5">
      <c r="A583" s="52"/>
      <c r="B583" s="52"/>
      <c r="C583" s="52"/>
      <c r="E583" s="52"/>
      <c r="G583" s="590"/>
      <c r="O583" s="396"/>
    </row>
    <row r="584" spans="1:15" ht="13.5">
      <c r="A584" s="52"/>
      <c r="B584" s="52"/>
      <c r="C584" s="52"/>
      <c r="E584" s="52"/>
      <c r="G584" s="590"/>
      <c r="O584" s="396"/>
    </row>
    <row r="585" spans="1:15" ht="13.5">
      <c r="A585" s="52"/>
      <c r="B585" s="52"/>
      <c r="C585" s="52"/>
      <c r="E585" s="52"/>
      <c r="G585" s="590"/>
      <c r="O585" s="396"/>
    </row>
    <row r="586" spans="1:15" ht="13.5">
      <c r="A586" s="52"/>
      <c r="B586" s="52"/>
      <c r="C586" s="52"/>
      <c r="E586" s="52"/>
      <c r="G586" s="590"/>
      <c r="O586" s="396"/>
    </row>
    <row r="587" spans="1:15" ht="13.5">
      <c r="A587" s="52"/>
      <c r="B587" s="52"/>
      <c r="C587" s="52"/>
      <c r="E587" s="52"/>
      <c r="G587" s="590"/>
      <c r="O587" s="396"/>
    </row>
    <row r="588" spans="1:15" ht="13.5">
      <c r="A588" s="52"/>
      <c r="B588" s="52"/>
      <c r="C588" s="52"/>
      <c r="E588" s="52"/>
      <c r="G588" s="590"/>
      <c r="O588" s="396"/>
    </row>
    <row r="589" spans="1:15" ht="13.5">
      <c r="A589" s="52"/>
      <c r="B589" s="52"/>
      <c r="C589" s="52"/>
      <c r="E589" s="52"/>
      <c r="G589" s="590"/>
      <c r="O589" s="396"/>
    </row>
    <row r="590" spans="1:15" ht="13.5">
      <c r="A590" s="52"/>
      <c r="B590" s="52"/>
      <c r="C590" s="52"/>
      <c r="E590" s="52"/>
      <c r="G590" s="590"/>
      <c r="O590" s="396"/>
    </row>
    <row r="591" spans="1:15" ht="13.5">
      <c r="A591" s="52"/>
      <c r="B591" s="52"/>
      <c r="C591" s="52"/>
      <c r="E591" s="52"/>
      <c r="G591" s="590"/>
      <c r="O591" s="396"/>
    </row>
    <row r="592" spans="1:15" ht="13.5">
      <c r="A592" s="52"/>
      <c r="B592" s="52"/>
      <c r="C592" s="52"/>
      <c r="E592" s="52"/>
      <c r="G592" s="590"/>
      <c r="O592" s="396"/>
    </row>
    <row r="593" spans="1:15" ht="13.5">
      <c r="A593" s="52"/>
      <c r="B593" s="52"/>
      <c r="C593" s="52"/>
      <c r="E593" s="52"/>
      <c r="G593" s="590"/>
      <c r="O593" s="396"/>
    </row>
    <row r="594" spans="1:15" ht="13.5">
      <c r="A594" s="52"/>
      <c r="B594" s="52"/>
      <c r="C594" s="52"/>
      <c r="E594" s="52"/>
      <c r="G594" s="590"/>
      <c r="O594" s="396"/>
    </row>
    <row r="595" spans="1:15" ht="13.5">
      <c r="A595" s="52"/>
      <c r="B595" s="52"/>
      <c r="C595" s="52"/>
      <c r="E595" s="52"/>
      <c r="G595" s="590"/>
      <c r="O595" s="396"/>
    </row>
    <row r="596" spans="1:15" ht="13.5">
      <c r="A596" s="52"/>
      <c r="B596" s="52"/>
      <c r="C596" s="52"/>
      <c r="E596" s="52"/>
      <c r="G596" s="590"/>
      <c r="O596" s="396"/>
    </row>
    <row r="597" spans="1:15" ht="13.5">
      <c r="A597" s="52"/>
      <c r="B597" s="52"/>
      <c r="C597" s="52"/>
      <c r="E597" s="52"/>
      <c r="G597" s="590"/>
      <c r="O597" s="396"/>
    </row>
    <row r="598" spans="1:15" ht="13.5">
      <c r="A598" s="52"/>
      <c r="B598" s="52"/>
      <c r="C598" s="52"/>
      <c r="E598" s="52"/>
      <c r="G598" s="590"/>
      <c r="O598" s="396"/>
    </row>
    <row r="599" spans="1:15" ht="13.5">
      <c r="A599" s="52"/>
      <c r="B599" s="52"/>
      <c r="C599" s="52"/>
      <c r="E599" s="52"/>
      <c r="G599" s="590"/>
      <c r="O599" s="396"/>
    </row>
    <row r="600" spans="1:15" ht="13.5">
      <c r="A600" s="52"/>
      <c r="B600" s="52"/>
      <c r="C600" s="52"/>
      <c r="E600" s="52"/>
      <c r="G600" s="590"/>
      <c r="O600" s="396"/>
    </row>
    <row r="601" spans="1:15" ht="13.5">
      <c r="A601" s="52"/>
      <c r="B601" s="52"/>
      <c r="C601" s="52"/>
      <c r="E601" s="52"/>
      <c r="G601" s="590"/>
      <c r="O601" s="396"/>
    </row>
    <row r="602" spans="1:15" ht="13.5">
      <c r="A602" s="52"/>
      <c r="B602" s="52"/>
      <c r="C602" s="52"/>
      <c r="E602" s="52"/>
      <c r="G602" s="590"/>
      <c r="O602" s="396"/>
    </row>
    <row r="603" spans="1:15" ht="13.5">
      <c r="A603" s="52"/>
      <c r="B603" s="52"/>
      <c r="C603" s="52"/>
      <c r="E603" s="52"/>
      <c r="G603" s="590"/>
      <c r="O603" s="396"/>
    </row>
    <row r="604" spans="1:15" ht="13.5">
      <c r="A604" s="52"/>
      <c r="B604" s="52"/>
      <c r="C604" s="52"/>
      <c r="E604" s="52"/>
      <c r="G604" s="590"/>
      <c r="O604" s="396"/>
    </row>
    <row r="605" spans="1:15" ht="13.5">
      <c r="A605" s="52"/>
      <c r="B605" s="52"/>
      <c r="C605" s="52"/>
      <c r="E605" s="52"/>
      <c r="G605" s="590"/>
      <c r="O605" s="396"/>
    </row>
    <row r="606" spans="1:15" ht="13.5">
      <c r="A606" s="52"/>
      <c r="B606" s="52"/>
      <c r="C606" s="52"/>
      <c r="E606" s="52"/>
      <c r="G606" s="590"/>
      <c r="O606" s="396"/>
    </row>
    <row r="607" spans="1:15" ht="13.5">
      <c r="A607" s="52"/>
      <c r="B607" s="52"/>
      <c r="C607" s="52"/>
      <c r="E607" s="52"/>
      <c r="G607" s="590"/>
      <c r="O607" s="396"/>
    </row>
    <row r="608" spans="1:15" ht="13.5">
      <c r="A608" s="52"/>
      <c r="B608" s="52"/>
      <c r="C608" s="52"/>
      <c r="E608" s="52"/>
      <c r="G608" s="590"/>
      <c r="O608" s="396"/>
    </row>
    <row r="609" spans="1:15" ht="13.5">
      <c r="A609" s="52"/>
      <c r="B609" s="52"/>
      <c r="C609" s="52"/>
      <c r="E609" s="52"/>
      <c r="G609" s="590"/>
      <c r="O609" s="396"/>
    </row>
    <row r="610" spans="1:15" ht="13.5">
      <c r="A610" s="52"/>
      <c r="B610" s="52"/>
      <c r="C610" s="52"/>
      <c r="E610" s="52"/>
      <c r="G610" s="590"/>
      <c r="O610" s="396"/>
    </row>
    <row r="611" spans="1:15" ht="13.5">
      <c r="A611" s="52"/>
      <c r="B611" s="52"/>
      <c r="C611" s="52"/>
      <c r="E611" s="52"/>
      <c r="G611" s="590"/>
      <c r="O611" s="396"/>
    </row>
    <row r="612" spans="1:15" ht="13.5">
      <c r="A612" s="52"/>
      <c r="B612" s="52"/>
      <c r="C612" s="52"/>
      <c r="E612" s="52"/>
      <c r="G612" s="590"/>
      <c r="O612" s="396"/>
    </row>
    <row r="613" spans="1:15" ht="13.5">
      <c r="A613" s="52"/>
      <c r="B613" s="52"/>
      <c r="C613" s="52"/>
      <c r="E613" s="52"/>
      <c r="G613" s="590"/>
      <c r="O613" s="396"/>
    </row>
    <row r="614" spans="1:15" ht="13.5">
      <c r="A614" s="52"/>
      <c r="B614" s="52"/>
      <c r="C614" s="52"/>
      <c r="E614" s="52"/>
      <c r="G614" s="590"/>
      <c r="O614" s="396"/>
    </row>
    <row r="615" spans="1:15" ht="13.5">
      <c r="A615" s="52"/>
      <c r="B615" s="52"/>
      <c r="C615" s="52"/>
      <c r="E615" s="52"/>
      <c r="G615" s="590"/>
      <c r="O615" s="396"/>
    </row>
    <row r="616" spans="1:15" ht="13.5">
      <c r="A616" s="52"/>
      <c r="B616" s="52"/>
      <c r="C616" s="52"/>
      <c r="E616" s="52"/>
      <c r="G616" s="590"/>
      <c r="O616" s="396"/>
    </row>
    <row r="617" spans="1:15" ht="13.5">
      <c r="A617" s="52"/>
      <c r="B617" s="52"/>
      <c r="C617" s="52"/>
      <c r="E617" s="52"/>
      <c r="G617" s="590"/>
      <c r="O617" s="396"/>
    </row>
    <row r="618" spans="1:15" ht="13.5">
      <c r="A618" s="52"/>
      <c r="B618" s="52"/>
      <c r="C618" s="52"/>
      <c r="E618" s="52"/>
      <c r="G618" s="590"/>
      <c r="O618" s="396"/>
    </row>
    <row r="619" spans="1:15" ht="13.5">
      <c r="A619" s="52"/>
      <c r="B619" s="52"/>
      <c r="C619" s="52"/>
      <c r="E619" s="52"/>
      <c r="G619" s="590"/>
      <c r="O619" s="396"/>
    </row>
    <row r="620" spans="1:15" ht="13.5">
      <c r="A620" s="52"/>
      <c r="B620" s="52"/>
      <c r="C620" s="52"/>
      <c r="E620" s="52"/>
      <c r="G620" s="590"/>
      <c r="O620" s="396"/>
    </row>
    <row r="621" spans="1:15" ht="13.5">
      <c r="A621" s="52"/>
      <c r="B621" s="52"/>
      <c r="C621" s="52"/>
      <c r="E621" s="52"/>
      <c r="G621" s="590"/>
      <c r="O621" s="396"/>
    </row>
    <row r="622" spans="1:15" ht="13.5">
      <c r="A622" s="52"/>
      <c r="B622" s="52"/>
      <c r="C622" s="52"/>
      <c r="E622" s="52"/>
      <c r="G622" s="590"/>
      <c r="O622" s="396"/>
    </row>
    <row r="623" spans="1:15" ht="13.5">
      <c r="A623" s="52"/>
      <c r="B623" s="52"/>
      <c r="C623" s="52"/>
      <c r="E623" s="52"/>
      <c r="G623" s="590"/>
      <c r="O623" s="396"/>
    </row>
    <row r="624" spans="1:15" ht="13.5">
      <c r="A624" s="52"/>
      <c r="B624" s="52"/>
      <c r="C624" s="52"/>
      <c r="E624" s="52"/>
      <c r="G624" s="590"/>
      <c r="O624" s="396"/>
    </row>
    <row r="625" spans="1:15" ht="13.5">
      <c r="A625" s="52"/>
      <c r="B625" s="52"/>
      <c r="C625" s="52"/>
      <c r="E625" s="52"/>
      <c r="G625" s="590"/>
      <c r="O625" s="396"/>
    </row>
    <row r="626" spans="1:15" ht="13.5">
      <c r="A626" s="52"/>
      <c r="B626" s="52"/>
      <c r="C626" s="52"/>
      <c r="E626" s="52"/>
      <c r="G626" s="590"/>
      <c r="O626" s="396"/>
    </row>
    <row r="627" spans="1:15" ht="13.5">
      <c r="A627" s="52"/>
      <c r="B627" s="52"/>
      <c r="C627" s="52"/>
      <c r="E627" s="52"/>
      <c r="G627" s="590"/>
      <c r="O627" s="396"/>
    </row>
    <row r="628" spans="1:15" ht="13.5">
      <c r="A628" s="52"/>
      <c r="B628" s="52"/>
      <c r="C628" s="52"/>
      <c r="E628" s="52"/>
      <c r="G628" s="590"/>
      <c r="O628" s="396"/>
    </row>
    <row r="629" spans="1:15" ht="13.5">
      <c r="A629" s="52"/>
      <c r="B629" s="52"/>
      <c r="C629" s="52"/>
      <c r="E629" s="52"/>
      <c r="G629" s="590"/>
      <c r="O629" s="396"/>
    </row>
    <row r="630" spans="1:15" ht="13.5">
      <c r="A630" s="52"/>
      <c r="B630" s="52"/>
      <c r="C630" s="52"/>
      <c r="E630" s="52"/>
      <c r="G630" s="590"/>
      <c r="O630" s="396"/>
    </row>
    <row r="631" spans="1:15" ht="13.5">
      <c r="A631" s="52"/>
      <c r="B631" s="52"/>
      <c r="C631" s="52"/>
      <c r="E631" s="52"/>
      <c r="G631" s="590"/>
      <c r="O631" s="396"/>
    </row>
    <row r="632" spans="1:15" ht="13.5">
      <c r="A632" s="52"/>
      <c r="B632" s="52"/>
      <c r="C632" s="52"/>
      <c r="E632" s="52"/>
      <c r="G632" s="590"/>
      <c r="O632" s="396"/>
    </row>
    <row r="633" spans="1:15" ht="13.5">
      <c r="A633" s="52"/>
      <c r="B633" s="52"/>
      <c r="C633" s="52"/>
      <c r="E633" s="52"/>
      <c r="G633" s="590"/>
      <c r="O633" s="396"/>
    </row>
    <row r="634" spans="1:15" ht="13.5">
      <c r="A634" s="52"/>
      <c r="B634" s="52"/>
      <c r="C634" s="52"/>
      <c r="E634" s="52"/>
      <c r="G634" s="590"/>
      <c r="O634" s="396"/>
    </row>
    <row r="635" spans="1:15" ht="13.5">
      <c r="A635" s="52"/>
      <c r="B635" s="52"/>
      <c r="C635" s="52"/>
      <c r="E635" s="52"/>
      <c r="G635" s="590"/>
      <c r="O635" s="396"/>
    </row>
    <row r="636" spans="1:15" ht="13.5">
      <c r="A636" s="52"/>
      <c r="B636" s="52"/>
      <c r="C636" s="52"/>
      <c r="E636" s="52"/>
      <c r="G636" s="590"/>
      <c r="O636" s="396"/>
    </row>
    <row r="637" spans="1:15" ht="13.5">
      <c r="A637" s="52"/>
      <c r="B637" s="52"/>
      <c r="C637" s="52"/>
      <c r="E637" s="52"/>
      <c r="G637" s="590"/>
      <c r="O637" s="396"/>
    </row>
    <row r="638" spans="1:15" ht="13.5">
      <c r="A638" s="52"/>
      <c r="B638" s="52"/>
      <c r="C638" s="52"/>
      <c r="E638" s="52"/>
      <c r="G638" s="590"/>
      <c r="O638" s="396"/>
    </row>
    <row r="639" spans="1:15" ht="13.5">
      <c r="A639" s="52"/>
      <c r="B639" s="52"/>
      <c r="C639" s="52"/>
      <c r="E639" s="52"/>
      <c r="G639" s="590"/>
      <c r="O639" s="396"/>
    </row>
    <row r="640" spans="1:15" ht="13.5">
      <c r="A640" s="52"/>
      <c r="B640" s="52"/>
      <c r="C640" s="52"/>
      <c r="E640" s="52"/>
      <c r="G640" s="590"/>
      <c r="O640" s="396"/>
    </row>
    <row r="641" spans="1:15" ht="13.5">
      <c r="A641" s="52"/>
      <c r="B641" s="52"/>
      <c r="C641" s="52"/>
      <c r="E641" s="52"/>
      <c r="G641" s="590"/>
      <c r="O641" s="396"/>
    </row>
    <row r="642" spans="1:15" ht="13.5">
      <c r="A642" s="52"/>
      <c r="B642" s="52"/>
      <c r="C642" s="52"/>
      <c r="E642" s="52"/>
      <c r="G642" s="590"/>
      <c r="O642" s="396"/>
    </row>
    <row r="643" spans="1:15" ht="13.5">
      <c r="A643" s="52"/>
      <c r="B643" s="52"/>
      <c r="C643" s="52"/>
      <c r="E643" s="52"/>
      <c r="G643" s="590"/>
      <c r="O643" s="396"/>
    </row>
    <row r="644" spans="1:15" ht="13.5">
      <c r="A644" s="52"/>
      <c r="B644" s="52"/>
      <c r="C644" s="52"/>
      <c r="E644" s="52"/>
      <c r="G644" s="590"/>
      <c r="O644" s="396"/>
    </row>
    <row r="645" spans="1:15" ht="13.5">
      <c r="A645" s="52"/>
      <c r="B645" s="52"/>
      <c r="C645" s="52"/>
      <c r="E645" s="52"/>
      <c r="G645" s="590"/>
      <c r="O645" s="396"/>
    </row>
    <row r="646" spans="1:15" ht="13.5">
      <c r="A646" s="52"/>
      <c r="B646" s="52"/>
      <c r="C646" s="52"/>
      <c r="E646" s="52"/>
      <c r="G646" s="590"/>
      <c r="O646" s="396"/>
    </row>
    <row r="647" spans="1:15" ht="13.5">
      <c r="A647" s="52"/>
      <c r="B647" s="52"/>
      <c r="C647" s="52"/>
      <c r="E647" s="52"/>
      <c r="G647" s="590"/>
      <c r="O647" s="396"/>
    </row>
    <row r="648" spans="1:15" ht="13.5">
      <c r="A648" s="52"/>
      <c r="B648" s="52"/>
      <c r="C648" s="52"/>
      <c r="E648" s="52"/>
      <c r="G648" s="590"/>
      <c r="O648" s="396"/>
    </row>
    <row r="649" spans="1:15" ht="13.5">
      <c r="A649" s="52"/>
      <c r="B649" s="52"/>
      <c r="C649" s="52"/>
      <c r="E649" s="52"/>
      <c r="G649" s="590"/>
      <c r="O649" s="396"/>
    </row>
    <row r="650" spans="1:15" ht="13.5">
      <c r="A650" s="52"/>
      <c r="B650" s="52"/>
      <c r="C650" s="52"/>
      <c r="E650" s="52"/>
      <c r="G650" s="590"/>
      <c r="O650" s="396"/>
    </row>
    <row r="651" spans="1:15" ht="13.5">
      <c r="A651" s="52"/>
      <c r="B651" s="52"/>
      <c r="C651" s="52"/>
      <c r="E651" s="52"/>
      <c r="G651" s="590"/>
      <c r="O651" s="396"/>
    </row>
    <row r="652" spans="1:15" ht="13.5">
      <c r="A652" s="52"/>
      <c r="B652" s="52"/>
      <c r="C652" s="52"/>
      <c r="E652" s="52"/>
      <c r="G652" s="590"/>
      <c r="O652" s="396"/>
    </row>
    <row r="653" spans="1:15" ht="13.5">
      <c r="A653" s="52"/>
      <c r="B653" s="52"/>
      <c r="C653" s="52"/>
      <c r="E653" s="52"/>
      <c r="G653" s="590"/>
      <c r="O653" s="396"/>
    </row>
    <row r="654" spans="1:15" ht="13.5">
      <c r="A654" s="52"/>
      <c r="B654" s="52"/>
      <c r="C654" s="52"/>
      <c r="E654" s="52"/>
      <c r="G654" s="590"/>
      <c r="O654" s="396"/>
    </row>
    <row r="655" spans="1:15" ht="13.5">
      <c r="A655" s="52"/>
      <c r="B655" s="52"/>
      <c r="C655" s="52"/>
      <c r="E655" s="52"/>
      <c r="G655" s="590"/>
      <c r="O655" s="396"/>
    </row>
    <row r="656" spans="1:15" ht="13.5">
      <c r="A656" s="52"/>
      <c r="B656" s="52"/>
      <c r="C656" s="52"/>
      <c r="E656" s="52"/>
      <c r="G656" s="590"/>
      <c r="O656" s="396"/>
    </row>
    <row r="657" spans="1:15" ht="13.5">
      <c r="A657" s="52"/>
      <c r="B657" s="52"/>
      <c r="C657" s="52"/>
      <c r="E657" s="52"/>
      <c r="G657" s="590"/>
      <c r="O657" s="396"/>
    </row>
    <row r="658" spans="1:15" ht="13.5">
      <c r="A658" s="52"/>
      <c r="B658" s="52"/>
      <c r="C658" s="52"/>
      <c r="E658" s="52"/>
      <c r="G658" s="590"/>
      <c r="O658" s="396"/>
    </row>
    <row r="659" spans="1:15" ht="13.5">
      <c r="A659" s="52"/>
      <c r="B659" s="52"/>
      <c r="C659" s="52"/>
      <c r="E659" s="52"/>
      <c r="G659" s="590"/>
      <c r="O659" s="396"/>
    </row>
    <row r="660" spans="1:15" ht="13.5">
      <c r="A660" s="52"/>
      <c r="B660" s="52"/>
      <c r="C660" s="52"/>
      <c r="E660" s="52"/>
      <c r="G660" s="590"/>
      <c r="O660" s="396"/>
    </row>
    <row r="661" spans="1:15" ht="13.5">
      <c r="A661" s="52"/>
      <c r="B661" s="52"/>
      <c r="C661" s="52"/>
      <c r="E661" s="52"/>
      <c r="G661" s="590"/>
      <c r="O661" s="396"/>
    </row>
    <row r="662" spans="1:15" ht="13.5">
      <c r="A662" s="52"/>
      <c r="B662" s="52"/>
      <c r="C662" s="52"/>
      <c r="E662" s="52"/>
      <c r="G662" s="590"/>
      <c r="O662" s="396"/>
    </row>
    <row r="663" spans="1:15" ht="13.5">
      <c r="A663" s="52"/>
      <c r="B663" s="52"/>
      <c r="C663" s="52"/>
      <c r="E663" s="52"/>
      <c r="G663" s="590"/>
      <c r="O663" s="396"/>
    </row>
    <row r="664" spans="1:15" ht="13.5">
      <c r="A664" s="52"/>
      <c r="B664" s="52"/>
      <c r="C664" s="52"/>
      <c r="E664" s="52"/>
      <c r="G664" s="590"/>
      <c r="O664" s="396"/>
    </row>
    <row r="665" spans="1:15" ht="13.5">
      <c r="A665" s="52"/>
      <c r="B665" s="52"/>
      <c r="C665" s="52"/>
      <c r="E665" s="52"/>
      <c r="G665" s="590"/>
      <c r="O665" s="396"/>
    </row>
    <row r="666" spans="1:15" ht="13.5">
      <c r="A666" s="52"/>
      <c r="B666" s="52"/>
      <c r="C666" s="52"/>
      <c r="E666" s="52"/>
      <c r="G666" s="590"/>
      <c r="O666" s="396"/>
    </row>
    <row r="667" spans="1:15" ht="13.5">
      <c r="A667" s="52"/>
      <c r="B667" s="52"/>
      <c r="C667" s="52"/>
      <c r="E667" s="52"/>
      <c r="G667" s="590"/>
      <c r="O667" s="396"/>
    </row>
    <row r="668" spans="1:15" ht="13.5">
      <c r="A668" s="52"/>
      <c r="B668" s="52"/>
      <c r="C668" s="52"/>
      <c r="E668" s="52"/>
      <c r="G668" s="590"/>
      <c r="O668" s="396"/>
    </row>
    <row r="669" spans="1:15" ht="13.5">
      <c r="A669" s="52"/>
      <c r="B669" s="52"/>
      <c r="C669" s="52"/>
      <c r="E669" s="52"/>
      <c r="G669" s="590"/>
      <c r="O669" s="396"/>
    </row>
    <row r="670" spans="1:15" ht="13.5">
      <c r="A670" s="52"/>
      <c r="B670" s="52"/>
      <c r="C670" s="52"/>
      <c r="E670" s="52"/>
      <c r="G670" s="590"/>
      <c r="O670" s="396"/>
    </row>
    <row r="671" spans="1:15" ht="13.5">
      <c r="A671" s="52"/>
      <c r="B671" s="52"/>
      <c r="C671" s="52"/>
      <c r="E671" s="52"/>
      <c r="G671" s="590"/>
      <c r="O671" s="396"/>
    </row>
    <row r="672" spans="1:15" ht="13.5">
      <c r="A672" s="52"/>
      <c r="B672" s="52"/>
      <c r="C672" s="52"/>
      <c r="E672" s="52"/>
      <c r="G672" s="590"/>
      <c r="O672" s="396"/>
    </row>
    <row r="673" spans="1:15" ht="13.5">
      <c r="A673" s="52"/>
      <c r="B673" s="52"/>
      <c r="C673" s="52"/>
      <c r="E673" s="52"/>
      <c r="G673" s="590"/>
      <c r="O673" s="396"/>
    </row>
    <row r="674" spans="1:15" ht="13.5">
      <c r="A674" s="52"/>
      <c r="B674" s="52"/>
      <c r="C674" s="52"/>
      <c r="E674" s="52"/>
      <c r="G674" s="590"/>
      <c r="O674" s="396"/>
    </row>
    <row r="675" spans="1:15" ht="13.5">
      <c r="A675" s="52"/>
      <c r="B675" s="52"/>
      <c r="C675" s="52"/>
      <c r="E675" s="52"/>
      <c r="G675" s="590"/>
      <c r="O675" s="396"/>
    </row>
    <row r="676" spans="1:15" ht="13.5">
      <c r="A676" s="52"/>
      <c r="B676" s="52"/>
      <c r="C676" s="52"/>
      <c r="E676" s="52"/>
      <c r="G676" s="590"/>
      <c r="O676" s="396"/>
    </row>
    <row r="677" spans="1:15" ht="13.5">
      <c r="A677" s="52"/>
      <c r="B677" s="52"/>
      <c r="C677" s="52"/>
      <c r="E677" s="52"/>
      <c r="G677" s="590"/>
      <c r="O677" s="396"/>
    </row>
    <row r="678" spans="1:15" ht="13.5">
      <c r="A678" s="52"/>
      <c r="B678" s="52"/>
      <c r="C678" s="52"/>
      <c r="E678" s="52"/>
      <c r="G678" s="590"/>
      <c r="O678" s="396"/>
    </row>
    <row r="679" spans="1:15" ht="13.5">
      <c r="A679" s="52"/>
      <c r="B679" s="52"/>
      <c r="C679" s="52"/>
      <c r="E679" s="52"/>
      <c r="G679" s="590"/>
      <c r="O679" s="396"/>
    </row>
    <row r="680" spans="1:15" ht="13.5">
      <c r="A680" s="52"/>
      <c r="B680" s="52"/>
      <c r="C680" s="52"/>
      <c r="E680" s="52"/>
      <c r="G680" s="590"/>
      <c r="O680" s="396"/>
    </row>
    <row r="681" spans="1:15" ht="13.5">
      <c r="A681" s="52"/>
      <c r="B681" s="52"/>
      <c r="C681" s="52"/>
      <c r="E681" s="52"/>
      <c r="G681" s="590"/>
      <c r="O681" s="396"/>
    </row>
    <row r="682" spans="1:15" ht="13.5">
      <c r="A682" s="52"/>
      <c r="B682" s="52"/>
      <c r="C682" s="52"/>
      <c r="E682" s="52"/>
      <c r="G682" s="590"/>
      <c r="O682" s="396"/>
    </row>
    <row r="683" spans="1:15" ht="13.5">
      <c r="A683" s="52"/>
      <c r="B683" s="52"/>
      <c r="C683" s="52"/>
      <c r="E683" s="52"/>
      <c r="G683" s="590"/>
      <c r="O683" s="396"/>
    </row>
    <row r="684" spans="1:15" ht="13.5">
      <c r="A684" s="52"/>
      <c r="B684" s="52"/>
      <c r="C684" s="52"/>
      <c r="E684" s="52"/>
      <c r="G684" s="590"/>
      <c r="O684" s="396"/>
    </row>
    <row r="685" spans="1:15" ht="13.5">
      <c r="A685" s="52"/>
      <c r="B685" s="52"/>
      <c r="C685" s="52"/>
      <c r="E685" s="52"/>
      <c r="G685" s="590"/>
      <c r="O685" s="396"/>
    </row>
    <row r="686" spans="1:15" ht="13.5">
      <c r="A686" s="52"/>
      <c r="B686" s="52"/>
      <c r="C686" s="52"/>
      <c r="E686" s="52"/>
      <c r="G686" s="590"/>
      <c r="O686" s="396"/>
    </row>
    <row r="687" spans="1:15" ht="13.5">
      <c r="A687" s="52"/>
      <c r="B687" s="52"/>
      <c r="C687" s="52"/>
      <c r="E687" s="52"/>
      <c r="G687" s="590"/>
      <c r="O687" s="396"/>
    </row>
    <row r="688" spans="1:15" ht="13.5">
      <c r="A688" s="52"/>
      <c r="B688" s="52"/>
      <c r="C688" s="52"/>
      <c r="E688" s="52"/>
      <c r="G688" s="590"/>
      <c r="O688" s="396"/>
    </row>
    <row r="689" spans="1:15" ht="13.5">
      <c r="A689" s="52"/>
      <c r="B689" s="52"/>
      <c r="C689" s="52"/>
      <c r="E689" s="52"/>
      <c r="G689" s="590"/>
      <c r="O689" s="396"/>
    </row>
    <row r="690" spans="1:15" ht="13.5">
      <c r="A690" s="52"/>
      <c r="B690" s="52"/>
      <c r="C690" s="52"/>
      <c r="E690" s="52"/>
      <c r="G690" s="590"/>
      <c r="O690" s="396"/>
    </row>
    <row r="691" spans="1:15" ht="13.5">
      <c r="A691" s="52"/>
      <c r="B691" s="52"/>
      <c r="C691" s="52"/>
      <c r="E691" s="52"/>
      <c r="G691" s="590"/>
      <c r="O691" s="396"/>
    </row>
    <row r="692" spans="1:15" ht="13.5">
      <c r="A692" s="52"/>
      <c r="B692" s="52"/>
      <c r="C692" s="52"/>
      <c r="E692" s="52"/>
      <c r="G692" s="590"/>
      <c r="O692" s="396"/>
    </row>
    <row r="693" spans="1:15" ht="13.5">
      <c r="A693" s="52"/>
      <c r="B693" s="52"/>
      <c r="C693" s="52"/>
      <c r="E693" s="52"/>
      <c r="G693" s="590"/>
      <c r="O693" s="396"/>
    </row>
    <row r="694" spans="1:15" ht="13.5">
      <c r="A694" s="52"/>
      <c r="B694" s="52"/>
      <c r="C694" s="52"/>
      <c r="E694" s="52"/>
      <c r="G694" s="590"/>
      <c r="O694" s="396"/>
    </row>
    <row r="695" spans="1:15" ht="13.5">
      <c r="A695" s="52"/>
      <c r="B695" s="52"/>
      <c r="C695" s="52"/>
      <c r="E695" s="52"/>
      <c r="G695" s="590"/>
      <c r="O695" s="396"/>
    </row>
    <row r="696" spans="1:15" ht="13.5">
      <c r="A696" s="52"/>
      <c r="B696" s="52"/>
      <c r="C696" s="52"/>
      <c r="E696" s="52"/>
      <c r="G696" s="590"/>
      <c r="O696" s="396"/>
    </row>
    <row r="697" spans="1:15" ht="13.5">
      <c r="A697" s="52"/>
      <c r="B697" s="52"/>
      <c r="C697" s="52"/>
      <c r="E697" s="52"/>
      <c r="G697" s="590"/>
      <c r="O697" s="396"/>
    </row>
    <row r="698" spans="1:15" ht="13.5">
      <c r="A698" s="52"/>
      <c r="B698" s="52"/>
      <c r="C698" s="52"/>
      <c r="E698" s="52"/>
      <c r="G698" s="590"/>
      <c r="O698" s="396"/>
    </row>
    <row r="699" spans="1:15" ht="13.5">
      <c r="A699" s="52"/>
      <c r="B699" s="52"/>
      <c r="C699" s="52"/>
      <c r="E699" s="52"/>
      <c r="G699" s="590"/>
      <c r="O699" s="396"/>
    </row>
    <row r="700" spans="1:15" ht="13.5">
      <c r="A700" s="52"/>
      <c r="B700" s="52"/>
      <c r="C700" s="52"/>
      <c r="E700" s="52"/>
      <c r="G700" s="590"/>
      <c r="O700" s="396"/>
    </row>
    <row r="701" spans="1:15" ht="13.5">
      <c r="A701" s="52"/>
      <c r="B701" s="52"/>
      <c r="C701" s="52"/>
      <c r="E701" s="52"/>
      <c r="G701" s="590"/>
      <c r="O701" s="396"/>
    </row>
    <row r="702" spans="1:15" ht="13.5">
      <c r="A702" s="52"/>
      <c r="B702" s="52"/>
      <c r="C702" s="52"/>
      <c r="E702" s="52"/>
      <c r="G702" s="590"/>
      <c r="O702" s="396"/>
    </row>
    <row r="703" spans="1:15" ht="13.5">
      <c r="A703" s="52"/>
      <c r="B703" s="52"/>
      <c r="C703" s="52"/>
      <c r="E703" s="52"/>
      <c r="G703" s="590"/>
      <c r="O703" s="396"/>
    </row>
    <row r="704" spans="1:15" ht="13.5">
      <c r="A704" s="52"/>
      <c r="B704" s="52"/>
      <c r="C704" s="52"/>
      <c r="E704" s="52"/>
      <c r="G704" s="590"/>
      <c r="O704" s="396"/>
    </row>
    <row r="705" spans="1:15" ht="13.5">
      <c r="A705" s="52"/>
      <c r="B705" s="52"/>
      <c r="C705" s="52"/>
      <c r="E705" s="52"/>
      <c r="G705" s="590"/>
      <c r="O705" s="396"/>
    </row>
    <row r="706" spans="1:15" ht="13.5">
      <c r="A706" s="52"/>
      <c r="B706" s="52"/>
      <c r="C706" s="52"/>
      <c r="E706" s="52"/>
      <c r="G706" s="590"/>
      <c r="O706" s="396"/>
    </row>
    <row r="707" spans="1:15" ht="13.5">
      <c r="A707" s="52"/>
      <c r="B707" s="52"/>
      <c r="C707" s="52"/>
      <c r="E707" s="52"/>
      <c r="G707" s="590"/>
      <c r="O707" s="396"/>
    </row>
    <row r="708" spans="1:15" ht="13.5">
      <c r="A708" s="52"/>
      <c r="B708" s="52"/>
      <c r="C708" s="52"/>
      <c r="E708" s="52"/>
      <c r="G708" s="590"/>
      <c r="O708" s="396"/>
    </row>
    <row r="709" spans="1:15" ht="13.5">
      <c r="A709" s="52"/>
      <c r="B709" s="52"/>
      <c r="C709" s="52"/>
      <c r="E709" s="52"/>
      <c r="G709" s="590"/>
      <c r="O709" s="396"/>
    </row>
    <row r="710" spans="1:15" ht="13.5">
      <c r="A710" s="52"/>
      <c r="B710" s="52"/>
      <c r="C710" s="52"/>
      <c r="E710" s="52"/>
      <c r="G710" s="590"/>
      <c r="O710" s="396"/>
    </row>
    <row r="711" spans="1:15" ht="13.5">
      <c r="A711" s="52"/>
      <c r="B711" s="52"/>
      <c r="C711" s="52"/>
      <c r="E711" s="52"/>
      <c r="G711" s="590"/>
      <c r="O711" s="396"/>
    </row>
    <row r="712" spans="1:15" ht="13.5">
      <c r="A712" s="52"/>
      <c r="B712" s="52"/>
      <c r="C712" s="52"/>
      <c r="E712" s="52"/>
      <c r="G712" s="590"/>
      <c r="O712" s="396"/>
    </row>
    <row r="713" spans="1:15" ht="13.5">
      <c r="A713" s="52"/>
      <c r="B713" s="52"/>
      <c r="C713" s="52"/>
      <c r="E713" s="52"/>
      <c r="G713" s="590"/>
      <c r="O713" s="396"/>
    </row>
    <row r="714" spans="1:15" ht="13.5">
      <c r="A714" s="52"/>
      <c r="B714" s="52"/>
      <c r="C714" s="52"/>
      <c r="E714" s="52"/>
      <c r="G714" s="590"/>
      <c r="O714" s="396"/>
    </row>
    <row r="715" spans="1:15" ht="13.5">
      <c r="A715" s="52"/>
      <c r="B715" s="52"/>
      <c r="C715" s="52"/>
      <c r="E715" s="52"/>
      <c r="G715" s="590"/>
      <c r="O715" s="396"/>
    </row>
    <row r="716" spans="1:15" ht="13.5">
      <c r="A716" s="52"/>
      <c r="B716" s="52"/>
      <c r="C716" s="52"/>
      <c r="E716" s="52"/>
      <c r="G716" s="590"/>
      <c r="O716" s="396"/>
    </row>
    <row r="717" spans="1:15" ht="13.5">
      <c r="A717" s="52"/>
      <c r="B717" s="52"/>
      <c r="C717" s="52"/>
      <c r="E717" s="52"/>
      <c r="G717" s="590"/>
      <c r="O717" s="396"/>
    </row>
    <row r="718" spans="1:15" ht="13.5">
      <c r="A718" s="52"/>
      <c r="B718" s="52"/>
      <c r="C718" s="52"/>
      <c r="E718" s="52"/>
      <c r="G718" s="590"/>
      <c r="O718" s="396"/>
    </row>
    <row r="719" spans="1:15" ht="13.5">
      <c r="A719" s="52"/>
      <c r="B719" s="52"/>
      <c r="C719" s="52"/>
      <c r="E719" s="52"/>
      <c r="G719" s="590"/>
      <c r="O719" s="396"/>
    </row>
    <row r="720" spans="1:15" ht="13.5">
      <c r="A720" s="52"/>
      <c r="B720" s="52"/>
      <c r="C720" s="52"/>
      <c r="E720" s="52"/>
      <c r="G720" s="590"/>
      <c r="O720" s="396"/>
    </row>
    <row r="721" spans="1:15" ht="13.5">
      <c r="A721" s="52"/>
      <c r="B721" s="52"/>
      <c r="C721" s="52"/>
      <c r="E721" s="52"/>
      <c r="G721" s="590"/>
      <c r="O721" s="396"/>
    </row>
    <row r="722" spans="1:15" ht="13.5">
      <c r="A722" s="52"/>
      <c r="B722" s="52"/>
      <c r="C722" s="52"/>
      <c r="E722" s="52"/>
      <c r="G722" s="590"/>
      <c r="O722" s="396"/>
    </row>
    <row r="723" spans="1:15" ht="13.5">
      <c r="A723" s="52"/>
      <c r="B723" s="52"/>
      <c r="C723" s="52"/>
      <c r="E723" s="52"/>
      <c r="G723" s="590"/>
      <c r="O723" s="396"/>
    </row>
    <row r="724" spans="1:15" ht="13.5">
      <c r="A724" s="52"/>
      <c r="B724" s="52"/>
      <c r="C724" s="52"/>
      <c r="E724" s="52"/>
      <c r="G724" s="590"/>
      <c r="O724" s="396"/>
    </row>
    <row r="725" spans="1:15" ht="13.5">
      <c r="A725" s="52"/>
      <c r="B725" s="52"/>
      <c r="C725" s="52"/>
      <c r="E725" s="52"/>
      <c r="G725" s="590"/>
      <c r="O725" s="396"/>
    </row>
    <row r="726" spans="1:15" ht="13.5">
      <c r="A726" s="52"/>
      <c r="B726" s="52"/>
      <c r="C726" s="52"/>
      <c r="E726" s="52"/>
      <c r="G726" s="590"/>
      <c r="O726" s="396"/>
    </row>
    <row r="727" spans="1:15" ht="13.5">
      <c r="A727" s="52"/>
      <c r="B727" s="52"/>
      <c r="C727" s="52"/>
      <c r="E727" s="52"/>
      <c r="G727" s="590"/>
      <c r="O727" s="396"/>
    </row>
    <row r="728" spans="1:15" ht="13.5">
      <c r="A728" s="52"/>
      <c r="B728" s="52"/>
      <c r="C728" s="52"/>
      <c r="E728" s="52"/>
      <c r="G728" s="590"/>
      <c r="O728" s="396"/>
    </row>
    <row r="729" spans="1:15" ht="13.5">
      <c r="A729" s="52"/>
      <c r="B729" s="52"/>
      <c r="C729" s="52"/>
      <c r="E729" s="52"/>
      <c r="G729" s="590"/>
      <c r="O729" s="396"/>
    </row>
    <row r="730" spans="1:15" ht="13.5">
      <c r="A730" s="52"/>
      <c r="B730" s="52"/>
      <c r="C730" s="52"/>
      <c r="E730" s="52"/>
      <c r="G730" s="590"/>
      <c r="O730" s="396"/>
    </row>
    <row r="731" spans="1:15" ht="13.5">
      <c r="A731" s="52"/>
      <c r="B731" s="52"/>
      <c r="C731" s="52"/>
      <c r="E731" s="52"/>
      <c r="G731" s="590"/>
      <c r="O731" s="396"/>
    </row>
    <row r="732" spans="1:15" ht="13.5">
      <c r="A732" s="52"/>
      <c r="B732" s="52"/>
      <c r="C732" s="52"/>
      <c r="E732" s="52"/>
      <c r="G732" s="590"/>
      <c r="O732" s="396"/>
    </row>
    <row r="733" spans="1:15" ht="13.5">
      <c r="A733" s="52"/>
      <c r="B733" s="52"/>
      <c r="C733" s="52"/>
      <c r="E733" s="52"/>
      <c r="G733" s="590"/>
      <c r="O733" s="396"/>
    </row>
    <row r="734" spans="1:15" ht="13.5">
      <c r="A734" s="52"/>
      <c r="B734" s="52"/>
      <c r="C734" s="52"/>
      <c r="E734" s="52"/>
      <c r="G734" s="590"/>
      <c r="O734" s="396"/>
    </row>
    <row r="735" spans="1:15" ht="13.5">
      <c r="A735" s="52"/>
      <c r="B735" s="52"/>
      <c r="C735" s="52"/>
      <c r="E735" s="52"/>
      <c r="G735" s="590"/>
      <c r="O735" s="396"/>
    </row>
    <row r="736" spans="1:15" ht="13.5">
      <c r="A736" s="52"/>
      <c r="B736" s="52"/>
      <c r="C736" s="52"/>
      <c r="E736" s="52"/>
      <c r="G736" s="590"/>
      <c r="O736" s="396"/>
    </row>
    <row r="737" spans="1:15" ht="13.5">
      <c r="A737" s="52"/>
      <c r="B737" s="52"/>
      <c r="C737" s="52"/>
      <c r="E737" s="52"/>
      <c r="G737" s="590"/>
      <c r="O737" s="396"/>
    </row>
    <row r="738" spans="1:15" ht="13.5">
      <c r="A738" s="52"/>
      <c r="B738" s="52"/>
      <c r="C738" s="52"/>
      <c r="E738" s="52"/>
      <c r="G738" s="590"/>
      <c r="O738" s="396"/>
    </row>
    <row r="739" spans="1:15" ht="13.5">
      <c r="A739" s="52"/>
      <c r="B739" s="52"/>
      <c r="C739" s="52"/>
      <c r="E739" s="52"/>
      <c r="G739" s="590"/>
      <c r="O739" s="396"/>
    </row>
    <row r="740" spans="1:15" ht="13.5">
      <c r="A740" s="52"/>
      <c r="B740" s="52"/>
      <c r="C740" s="52"/>
      <c r="E740" s="52"/>
      <c r="G740" s="590"/>
      <c r="O740" s="396"/>
    </row>
    <row r="741" spans="1:15" ht="13.5">
      <c r="A741" s="52"/>
      <c r="B741" s="52"/>
      <c r="C741" s="52"/>
      <c r="E741" s="52"/>
      <c r="G741" s="590"/>
      <c r="O741" s="396"/>
    </row>
    <row r="742" spans="1:15" ht="13.5">
      <c r="A742" s="52"/>
      <c r="B742" s="52"/>
      <c r="C742" s="52"/>
      <c r="E742" s="52"/>
      <c r="G742" s="590"/>
      <c r="O742" s="396"/>
    </row>
    <row r="743" spans="1:15" ht="13.5">
      <c r="A743" s="52"/>
      <c r="B743" s="52"/>
      <c r="C743" s="52"/>
      <c r="E743" s="52"/>
      <c r="G743" s="590"/>
      <c r="O743" s="396"/>
    </row>
    <row r="744" spans="1:15" ht="13.5">
      <c r="A744" s="52"/>
      <c r="B744" s="52"/>
      <c r="C744" s="52"/>
      <c r="E744" s="52"/>
      <c r="G744" s="590"/>
      <c r="O744" s="396"/>
    </row>
    <row r="745" spans="1:15" ht="13.5">
      <c r="A745" s="52"/>
      <c r="B745" s="52"/>
      <c r="C745" s="52"/>
      <c r="E745" s="52"/>
      <c r="G745" s="590"/>
      <c r="O745" s="396"/>
    </row>
    <row r="746" spans="1:15" ht="13.5">
      <c r="A746" s="52"/>
      <c r="B746" s="52"/>
      <c r="C746" s="52"/>
      <c r="E746" s="52"/>
      <c r="G746" s="590"/>
      <c r="O746" s="396"/>
    </row>
    <row r="747" spans="1:15" ht="13.5">
      <c r="A747" s="52"/>
      <c r="B747" s="52"/>
      <c r="C747" s="52"/>
      <c r="E747" s="52"/>
      <c r="G747" s="590"/>
      <c r="O747" s="396"/>
    </row>
    <row r="748" spans="1:15" ht="13.5">
      <c r="A748" s="52"/>
      <c r="B748" s="52"/>
      <c r="C748" s="52"/>
      <c r="E748" s="52"/>
      <c r="G748" s="590"/>
      <c r="O748" s="396"/>
    </row>
    <row r="749" spans="1:15" ht="13.5">
      <c r="A749" s="52"/>
      <c r="B749" s="52"/>
      <c r="C749" s="52"/>
      <c r="E749" s="52"/>
      <c r="G749" s="590"/>
      <c r="O749" s="396"/>
    </row>
    <row r="750" spans="1:15" ht="13.5">
      <c r="A750" s="52"/>
      <c r="B750" s="52"/>
      <c r="C750" s="52"/>
      <c r="E750" s="52"/>
      <c r="G750" s="590"/>
      <c r="O750" s="396"/>
    </row>
    <row r="751" spans="1:15" ht="13.5">
      <c r="A751" s="52"/>
      <c r="B751" s="52"/>
      <c r="C751" s="52"/>
      <c r="E751" s="52"/>
      <c r="G751" s="590"/>
      <c r="O751" s="396"/>
    </row>
    <row r="752" spans="1:15" ht="13.5">
      <c r="A752" s="52"/>
      <c r="B752" s="52"/>
      <c r="C752" s="52"/>
      <c r="E752" s="52"/>
      <c r="G752" s="590"/>
      <c r="O752" s="396"/>
    </row>
    <row r="753" spans="1:15" ht="13.5">
      <c r="A753" s="52"/>
      <c r="B753" s="52"/>
      <c r="C753" s="52"/>
      <c r="E753" s="52"/>
      <c r="G753" s="590"/>
      <c r="O753" s="396"/>
    </row>
    <row r="754" spans="1:15" ht="13.5">
      <c r="A754" s="52"/>
      <c r="B754" s="52"/>
      <c r="C754" s="52"/>
      <c r="E754" s="52"/>
      <c r="G754" s="590"/>
      <c r="O754" s="396"/>
    </row>
    <row r="755" spans="1:15" ht="13.5">
      <c r="A755" s="52"/>
      <c r="B755" s="52"/>
      <c r="C755" s="52"/>
      <c r="E755" s="52"/>
      <c r="G755" s="590"/>
      <c r="O755" s="396"/>
    </row>
    <row r="756" spans="1:15" ht="13.5">
      <c r="A756" s="52"/>
      <c r="B756" s="52"/>
      <c r="C756" s="52"/>
      <c r="E756" s="52"/>
      <c r="G756" s="590"/>
      <c r="O756" s="396"/>
    </row>
    <row r="757" spans="1:15" ht="13.5">
      <c r="A757" s="52"/>
      <c r="B757" s="52"/>
      <c r="C757" s="52"/>
      <c r="E757" s="52"/>
      <c r="G757" s="590"/>
      <c r="O757" s="396"/>
    </row>
    <row r="758" spans="1:15" ht="13.5">
      <c r="A758" s="52"/>
      <c r="B758" s="52"/>
      <c r="C758" s="52"/>
      <c r="E758" s="52"/>
      <c r="G758" s="590"/>
      <c r="O758" s="396"/>
    </row>
    <row r="759" spans="1:15" ht="13.5">
      <c r="A759" s="52"/>
      <c r="B759" s="52"/>
      <c r="C759" s="52"/>
      <c r="E759" s="52"/>
      <c r="G759" s="590"/>
      <c r="O759" s="396"/>
    </row>
    <row r="760" spans="1:15" ht="13.5">
      <c r="A760" s="52"/>
      <c r="B760" s="52"/>
      <c r="C760" s="52"/>
      <c r="E760" s="52"/>
      <c r="G760" s="590"/>
      <c r="O760" s="396"/>
    </row>
    <row r="761" spans="1:15" ht="13.5">
      <c r="A761" s="52"/>
      <c r="B761" s="52"/>
      <c r="C761" s="52"/>
      <c r="E761" s="52"/>
      <c r="G761" s="590"/>
      <c r="O761" s="396"/>
    </row>
    <row r="762" spans="1:15" ht="13.5">
      <c r="A762" s="52"/>
      <c r="B762" s="52"/>
      <c r="C762" s="52"/>
      <c r="E762" s="52"/>
      <c r="G762" s="590"/>
      <c r="O762" s="396"/>
    </row>
    <row r="763" spans="1:15" ht="13.5">
      <c r="A763" s="52"/>
      <c r="B763" s="52"/>
      <c r="C763" s="52"/>
      <c r="E763" s="52"/>
      <c r="G763" s="590"/>
      <c r="O763" s="396"/>
    </row>
    <row r="764" spans="1:15" ht="13.5">
      <c r="A764" s="52"/>
      <c r="B764" s="52"/>
      <c r="C764" s="52"/>
      <c r="E764" s="52"/>
      <c r="G764" s="590"/>
      <c r="O764" s="396"/>
    </row>
    <row r="765" spans="1:15" ht="13.5">
      <c r="A765" s="52"/>
      <c r="B765" s="52"/>
      <c r="C765" s="52"/>
      <c r="E765" s="52"/>
      <c r="G765" s="590"/>
      <c r="O765" s="396"/>
    </row>
    <row r="766" spans="1:15" ht="13.5">
      <c r="A766" s="52"/>
      <c r="B766" s="52"/>
      <c r="C766" s="52"/>
      <c r="E766" s="52"/>
      <c r="G766" s="590"/>
      <c r="O766" s="396"/>
    </row>
    <row r="767" spans="1:15" ht="13.5">
      <c r="A767" s="52"/>
      <c r="B767" s="52"/>
      <c r="C767" s="52"/>
      <c r="E767" s="52"/>
      <c r="G767" s="590"/>
      <c r="O767" s="396"/>
    </row>
    <row r="768" spans="1:15" ht="13.5">
      <c r="A768" s="52"/>
      <c r="B768" s="52"/>
      <c r="C768" s="52"/>
      <c r="E768" s="52"/>
      <c r="G768" s="590"/>
      <c r="O768" s="396"/>
    </row>
    <row r="769" spans="1:15" ht="13.5">
      <c r="A769" s="52"/>
      <c r="B769" s="52"/>
      <c r="C769" s="52"/>
      <c r="E769" s="52"/>
      <c r="G769" s="590"/>
      <c r="O769" s="396"/>
    </row>
    <row r="770" spans="1:15" ht="13.5">
      <c r="A770" s="52"/>
      <c r="B770" s="52"/>
      <c r="C770" s="52"/>
      <c r="E770" s="52"/>
      <c r="G770" s="590"/>
      <c r="O770" s="396"/>
    </row>
    <row r="771" spans="1:15" ht="13.5">
      <c r="A771" s="52"/>
      <c r="B771" s="52"/>
      <c r="C771" s="52"/>
      <c r="E771" s="52"/>
      <c r="G771" s="590"/>
      <c r="O771" s="396"/>
    </row>
    <row r="772" spans="1:15" ht="13.5">
      <c r="A772" s="52"/>
      <c r="B772" s="52"/>
      <c r="C772" s="52"/>
      <c r="E772" s="52"/>
      <c r="G772" s="590"/>
      <c r="O772" s="396"/>
    </row>
    <row r="773" spans="1:15" ht="13.5">
      <c r="A773" s="52"/>
      <c r="B773" s="52"/>
      <c r="C773" s="52"/>
      <c r="E773" s="52"/>
      <c r="G773" s="590"/>
      <c r="O773" s="396"/>
    </row>
    <row r="774" spans="1:15" ht="13.5">
      <c r="A774" s="52"/>
      <c r="B774" s="52"/>
      <c r="C774" s="52"/>
      <c r="E774" s="52"/>
      <c r="G774" s="590"/>
      <c r="O774" s="396"/>
    </row>
    <row r="775" spans="1:15" ht="13.5">
      <c r="A775" s="52"/>
      <c r="B775" s="52"/>
      <c r="C775" s="52"/>
      <c r="E775" s="52"/>
      <c r="G775" s="590"/>
      <c r="O775" s="396"/>
    </row>
    <row r="776" spans="1:15" ht="13.5">
      <c r="A776" s="52"/>
      <c r="B776" s="52"/>
      <c r="C776" s="52"/>
      <c r="E776" s="52"/>
      <c r="G776" s="590"/>
      <c r="O776" s="396"/>
    </row>
    <row r="777" spans="1:15" ht="13.5">
      <c r="A777" s="52"/>
      <c r="B777" s="52"/>
      <c r="C777" s="52"/>
      <c r="E777" s="52"/>
      <c r="G777" s="590"/>
      <c r="O777" s="396"/>
    </row>
    <row r="778" spans="1:15" ht="13.5">
      <c r="A778" s="52"/>
      <c r="B778" s="52"/>
      <c r="C778" s="52"/>
      <c r="E778" s="52"/>
      <c r="G778" s="590"/>
      <c r="O778" s="396"/>
    </row>
    <row r="779" spans="1:15" ht="13.5">
      <c r="A779" s="52"/>
      <c r="B779" s="52"/>
      <c r="C779" s="52"/>
      <c r="E779" s="52"/>
      <c r="G779" s="590"/>
      <c r="O779" s="396"/>
    </row>
    <row r="780" spans="1:15" ht="13.5">
      <c r="A780" s="52"/>
      <c r="B780" s="52"/>
      <c r="C780" s="52"/>
      <c r="E780" s="52"/>
      <c r="G780" s="590"/>
      <c r="O780" s="396"/>
    </row>
    <row r="781" spans="1:15" ht="13.5">
      <c r="A781" s="52"/>
      <c r="B781" s="52"/>
      <c r="C781" s="52"/>
      <c r="E781" s="52"/>
      <c r="G781" s="590"/>
      <c r="O781" s="396"/>
    </row>
    <row r="782" spans="1:15" ht="13.5">
      <c r="A782" s="52"/>
      <c r="B782" s="52"/>
      <c r="C782" s="52"/>
      <c r="E782" s="52"/>
      <c r="G782" s="590"/>
      <c r="O782" s="396"/>
    </row>
    <row r="783" spans="1:15" ht="13.5">
      <c r="A783" s="52"/>
      <c r="B783" s="52"/>
      <c r="C783" s="52"/>
      <c r="E783" s="52"/>
      <c r="G783" s="590"/>
      <c r="O783" s="396"/>
    </row>
    <row r="784" spans="1:15" ht="13.5">
      <c r="A784" s="52"/>
      <c r="B784" s="52"/>
      <c r="C784" s="52"/>
      <c r="E784" s="52"/>
      <c r="G784" s="590"/>
      <c r="O784" s="396"/>
    </row>
    <row r="785" spans="1:15" ht="13.5">
      <c r="A785" s="52"/>
      <c r="B785" s="52"/>
      <c r="C785" s="52"/>
      <c r="E785" s="52"/>
      <c r="G785" s="590"/>
      <c r="O785" s="396"/>
    </row>
    <row r="786" spans="1:15" ht="13.5">
      <c r="A786" s="52"/>
      <c r="B786" s="52"/>
      <c r="C786" s="52"/>
      <c r="E786" s="52"/>
      <c r="G786" s="590"/>
      <c r="O786" s="396"/>
    </row>
    <row r="787" spans="1:15" ht="13.5">
      <c r="A787" s="52"/>
      <c r="B787" s="52"/>
      <c r="C787" s="52"/>
      <c r="E787" s="52"/>
      <c r="G787" s="590"/>
      <c r="O787" s="396"/>
    </row>
    <row r="788" spans="1:15" ht="13.5">
      <c r="A788" s="52"/>
      <c r="B788" s="52"/>
      <c r="C788" s="52"/>
      <c r="E788" s="52"/>
      <c r="G788" s="590"/>
      <c r="O788" s="396"/>
    </row>
    <row r="789" spans="1:15" ht="13.5">
      <c r="A789" s="52"/>
      <c r="B789" s="52"/>
      <c r="C789" s="52"/>
      <c r="E789" s="52"/>
      <c r="G789" s="590"/>
      <c r="O789" s="396"/>
    </row>
    <row r="790" spans="1:15" ht="13.5">
      <c r="A790" s="52"/>
      <c r="B790" s="52"/>
      <c r="C790" s="52"/>
      <c r="E790" s="52"/>
      <c r="G790" s="590"/>
      <c r="O790" s="396"/>
    </row>
    <row r="791" spans="1:15" ht="13.5">
      <c r="A791" s="52"/>
      <c r="B791" s="52"/>
      <c r="C791" s="52"/>
      <c r="E791" s="52"/>
      <c r="G791" s="590"/>
      <c r="O791" s="396"/>
    </row>
    <row r="792" spans="1:15" ht="13.5">
      <c r="A792" s="52"/>
      <c r="B792" s="52"/>
      <c r="C792" s="52"/>
      <c r="E792" s="52"/>
      <c r="G792" s="590"/>
      <c r="O792" s="396"/>
    </row>
    <row r="793" spans="1:15" ht="13.5">
      <c r="A793" s="52"/>
      <c r="B793" s="52"/>
      <c r="C793" s="52"/>
      <c r="E793" s="52"/>
      <c r="G793" s="590"/>
      <c r="O793" s="396"/>
    </row>
    <row r="794" spans="1:15" ht="13.5">
      <c r="A794" s="52"/>
      <c r="B794" s="52"/>
      <c r="C794" s="52"/>
      <c r="E794" s="52"/>
      <c r="G794" s="590"/>
      <c r="O794" s="396"/>
    </row>
    <row r="795" spans="1:15" ht="13.5">
      <c r="A795" s="52"/>
      <c r="B795" s="52"/>
      <c r="C795" s="52"/>
      <c r="E795" s="52"/>
      <c r="G795" s="590"/>
      <c r="O795" s="396"/>
    </row>
    <row r="796" spans="1:15" ht="13.5">
      <c r="A796" s="52"/>
      <c r="B796" s="52"/>
      <c r="C796" s="52"/>
      <c r="E796" s="52"/>
      <c r="G796" s="590"/>
      <c r="O796" s="396"/>
    </row>
    <row r="797" spans="1:15" ht="13.5">
      <c r="A797" s="52"/>
      <c r="B797" s="52"/>
      <c r="C797" s="52"/>
      <c r="E797" s="52"/>
      <c r="G797" s="590"/>
      <c r="O797" s="396"/>
    </row>
    <row r="798" spans="1:15" ht="13.5">
      <c r="A798" s="52"/>
      <c r="B798" s="52"/>
      <c r="C798" s="52"/>
      <c r="E798" s="52"/>
      <c r="G798" s="590"/>
      <c r="O798" s="396"/>
    </row>
    <row r="799" spans="1:15" ht="13.5">
      <c r="A799" s="52"/>
      <c r="B799" s="52"/>
      <c r="C799" s="52"/>
      <c r="E799" s="52"/>
      <c r="G799" s="590"/>
      <c r="O799" s="396"/>
    </row>
    <row r="800" spans="1:15" ht="13.5">
      <c r="A800" s="52"/>
      <c r="B800" s="52"/>
      <c r="C800" s="52"/>
      <c r="E800" s="52"/>
      <c r="G800" s="590"/>
      <c r="O800" s="396"/>
    </row>
    <row r="801" spans="1:15" ht="13.5">
      <c r="A801" s="52"/>
      <c r="B801" s="52"/>
      <c r="C801" s="52"/>
      <c r="E801" s="52"/>
      <c r="G801" s="590"/>
      <c r="O801" s="396"/>
    </row>
    <row r="802" spans="1:15" ht="13.5">
      <c r="A802" s="52"/>
      <c r="B802" s="52"/>
      <c r="C802" s="52"/>
      <c r="E802" s="52"/>
      <c r="G802" s="590"/>
      <c r="O802" s="396"/>
    </row>
    <row r="803" spans="1:15" ht="13.5">
      <c r="A803" s="52"/>
      <c r="B803" s="52"/>
      <c r="C803" s="52"/>
      <c r="E803" s="52"/>
      <c r="G803" s="590"/>
      <c r="O803" s="396"/>
    </row>
    <row r="804" spans="1:15" ht="13.5">
      <c r="A804" s="52"/>
      <c r="B804" s="52"/>
      <c r="C804" s="52"/>
      <c r="E804" s="52"/>
      <c r="G804" s="590"/>
      <c r="O804" s="396"/>
    </row>
    <row r="805" spans="1:15" ht="13.5">
      <c r="A805" s="52"/>
      <c r="B805" s="52"/>
      <c r="C805" s="52"/>
      <c r="E805" s="52"/>
      <c r="G805" s="590"/>
      <c r="O805" s="396"/>
    </row>
    <row r="806" spans="1:15" ht="13.5">
      <c r="A806" s="52"/>
      <c r="B806" s="52"/>
      <c r="C806" s="52"/>
      <c r="E806" s="52"/>
      <c r="G806" s="590"/>
      <c r="O806" s="396"/>
    </row>
    <row r="807" spans="1:15" ht="13.5">
      <c r="A807" s="52"/>
      <c r="B807" s="52"/>
      <c r="C807" s="52"/>
      <c r="E807" s="52"/>
      <c r="G807" s="590"/>
      <c r="O807" s="396"/>
    </row>
    <row r="808" spans="1:15" ht="13.5">
      <c r="A808" s="52"/>
      <c r="B808" s="52"/>
      <c r="C808" s="52"/>
      <c r="E808" s="52"/>
      <c r="G808" s="590"/>
      <c r="O808" s="396"/>
    </row>
    <row r="809" spans="1:15" ht="13.5">
      <c r="A809" s="52"/>
      <c r="B809" s="52"/>
      <c r="C809" s="52"/>
      <c r="E809" s="52"/>
      <c r="G809" s="590"/>
      <c r="O809" s="396"/>
    </row>
    <row r="810" spans="1:15" ht="13.5">
      <c r="A810" s="52"/>
      <c r="B810" s="52"/>
      <c r="C810" s="52"/>
      <c r="E810" s="52"/>
      <c r="G810" s="590"/>
      <c r="O810" s="396"/>
    </row>
    <row r="811" spans="1:15" ht="13.5">
      <c r="A811" s="52"/>
      <c r="B811" s="52"/>
      <c r="C811" s="52"/>
      <c r="E811" s="52"/>
      <c r="G811" s="590"/>
      <c r="O811" s="396"/>
    </row>
    <row r="812" spans="1:15" ht="13.5">
      <c r="A812" s="52"/>
      <c r="B812" s="52"/>
      <c r="C812" s="52"/>
      <c r="E812" s="52"/>
      <c r="G812" s="590"/>
      <c r="O812" s="396"/>
    </row>
    <row r="813" spans="1:15" ht="13.5">
      <c r="A813" s="52"/>
      <c r="B813" s="52"/>
      <c r="C813" s="52"/>
      <c r="E813" s="52"/>
      <c r="G813" s="590"/>
      <c r="O813" s="396"/>
    </row>
    <row r="814" spans="1:15" ht="13.5">
      <c r="A814" s="52"/>
      <c r="B814" s="52"/>
      <c r="C814" s="52"/>
      <c r="E814" s="52"/>
      <c r="G814" s="590"/>
      <c r="O814" s="396"/>
    </row>
    <row r="815" spans="1:15" ht="13.5">
      <c r="A815" s="52"/>
      <c r="B815" s="52"/>
      <c r="C815" s="52"/>
      <c r="E815" s="52"/>
      <c r="G815" s="590"/>
      <c r="O815" s="396"/>
    </row>
    <row r="816" spans="1:15" ht="13.5">
      <c r="A816" s="52"/>
      <c r="B816" s="52"/>
      <c r="C816" s="52"/>
      <c r="E816" s="52"/>
      <c r="G816" s="590"/>
      <c r="O816" s="396"/>
    </row>
    <row r="817" spans="1:15" ht="13.5">
      <c r="A817" s="52"/>
      <c r="B817" s="52"/>
      <c r="C817" s="52"/>
      <c r="E817" s="52"/>
      <c r="G817" s="590"/>
      <c r="O817" s="396"/>
    </row>
    <row r="818" spans="1:15" ht="13.5">
      <c r="A818" s="52"/>
      <c r="B818" s="52"/>
      <c r="C818" s="52"/>
      <c r="E818" s="52"/>
      <c r="G818" s="590"/>
      <c r="O818" s="396"/>
    </row>
    <row r="819" spans="1:15" ht="13.5">
      <c r="A819" s="52"/>
      <c r="B819" s="52"/>
      <c r="C819" s="52"/>
      <c r="E819" s="52"/>
      <c r="G819" s="590"/>
      <c r="O819" s="396"/>
    </row>
    <row r="820" spans="1:15" ht="13.5">
      <c r="A820" s="52"/>
      <c r="B820" s="52"/>
      <c r="C820" s="52"/>
      <c r="E820" s="52"/>
      <c r="G820" s="590"/>
      <c r="O820" s="396"/>
    </row>
    <row r="821" spans="1:15" ht="13.5">
      <c r="A821" s="52"/>
      <c r="B821" s="52"/>
      <c r="C821" s="52"/>
      <c r="E821" s="52"/>
      <c r="G821" s="590"/>
      <c r="O821" s="396"/>
    </row>
    <row r="822" spans="1:15" ht="13.5">
      <c r="A822" s="52"/>
      <c r="B822" s="52"/>
      <c r="C822" s="52"/>
      <c r="E822" s="52"/>
      <c r="G822" s="590"/>
      <c r="O822" s="396"/>
    </row>
    <row r="823" spans="1:15" ht="13.5">
      <c r="A823" s="52"/>
      <c r="B823" s="52"/>
      <c r="C823" s="52"/>
      <c r="E823" s="52"/>
      <c r="G823" s="590"/>
      <c r="O823" s="396"/>
    </row>
    <row r="824" spans="1:15" ht="13.5">
      <c r="A824" s="52"/>
      <c r="B824" s="52"/>
      <c r="C824" s="52"/>
      <c r="E824" s="52"/>
      <c r="G824" s="590"/>
      <c r="O824" s="396"/>
    </row>
    <row r="825" spans="1:15" ht="13.5">
      <c r="A825" s="52"/>
      <c r="B825" s="52"/>
      <c r="C825" s="52"/>
      <c r="E825" s="52"/>
      <c r="G825" s="590"/>
      <c r="O825" s="396"/>
    </row>
    <row r="826" spans="1:15" ht="13.5">
      <c r="A826" s="52"/>
      <c r="B826" s="52"/>
      <c r="C826" s="52"/>
      <c r="E826" s="52"/>
      <c r="G826" s="590"/>
      <c r="O826" s="396"/>
    </row>
    <row r="827" spans="1:15" ht="13.5">
      <c r="A827" s="52"/>
      <c r="B827" s="52"/>
      <c r="C827" s="52"/>
      <c r="E827" s="52"/>
      <c r="G827" s="590"/>
      <c r="O827" s="396"/>
    </row>
    <row r="828" spans="1:15" ht="13.5">
      <c r="A828" s="52"/>
      <c r="B828" s="52"/>
      <c r="C828" s="52"/>
      <c r="E828" s="52"/>
      <c r="G828" s="590"/>
      <c r="O828" s="396"/>
    </row>
    <row r="829" spans="1:15" ht="13.5">
      <c r="A829" s="52"/>
      <c r="B829" s="52"/>
      <c r="C829" s="52"/>
      <c r="E829" s="52"/>
      <c r="G829" s="590"/>
      <c r="O829" s="396"/>
    </row>
    <row r="830" spans="1:15" ht="13.5">
      <c r="A830" s="52"/>
      <c r="B830" s="52"/>
      <c r="C830" s="52"/>
      <c r="E830" s="52"/>
      <c r="G830" s="590"/>
      <c r="O830" s="396"/>
    </row>
    <row r="831" spans="1:15" ht="13.5">
      <c r="A831" s="52"/>
      <c r="B831" s="52"/>
      <c r="C831" s="52"/>
      <c r="E831" s="52"/>
      <c r="G831" s="590"/>
      <c r="O831" s="396"/>
    </row>
    <row r="832" spans="1:15" ht="13.5">
      <c r="A832" s="52"/>
      <c r="B832" s="52"/>
      <c r="C832" s="52"/>
      <c r="E832" s="52"/>
      <c r="G832" s="590"/>
      <c r="O832" s="396"/>
    </row>
    <row r="833" spans="1:15" ht="13.5">
      <c r="A833" s="52"/>
      <c r="B833" s="52"/>
      <c r="C833" s="52"/>
      <c r="E833" s="52"/>
      <c r="G833" s="590"/>
      <c r="O833" s="396"/>
    </row>
    <row r="834" spans="1:15" ht="13.5">
      <c r="A834" s="52"/>
      <c r="B834" s="52"/>
      <c r="C834" s="52"/>
      <c r="E834" s="52"/>
      <c r="G834" s="590"/>
      <c r="O834" s="396"/>
    </row>
    <row r="835" spans="1:15" ht="13.5">
      <c r="A835" s="52"/>
      <c r="B835" s="52"/>
      <c r="C835" s="52"/>
      <c r="E835" s="52"/>
      <c r="G835" s="590"/>
      <c r="O835" s="396"/>
    </row>
    <row r="836" spans="1:15" ht="13.5">
      <c r="A836" s="52"/>
      <c r="B836" s="52"/>
      <c r="C836" s="52"/>
      <c r="E836" s="52"/>
      <c r="G836" s="590"/>
      <c r="O836" s="396"/>
    </row>
    <row r="837" spans="1:15" ht="13.5">
      <c r="A837" s="52"/>
      <c r="B837" s="52"/>
      <c r="C837" s="52"/>
      <c r="E837" s="52"/>
      <c r="G837" s="590"/>
      <c r="O837" s="396"/>
    </row>
    <row r="838" spans="1:15" ht="13.5">
      <c r="A838" s="52"/>
      <c r="B838" s="52"/>
      <c r="C838" s="52"/>
      <c r="E838" s="52"/>
      <c r="G838" s="590"/>
      <c r="O838" s="396"/>
    </row>
    <row r="839" spans="1:15" ht="13.5">
      <c r="A839" s="52"/>
      <c r="B839" s="52"/>
      <c r="C839" s="52"/>
      <c r="E839" s="52"/>
      <c r="G839" s="590"/>
      <c r="O839" s="396"/>
    </row>
    <row r="840" spans="1:15" ht="13.5">
      <c r="A840" s="52"/>
      <c r="B840" s="52"/>
      <c r="C840" s="52"/>
      <c r="E840" s="52"/>
      <c r="G840" s="590"/>
      <c r="O840" s="396"/>
    </row>
    <row r="841" spans="1:15" ht="13.5">
      <c r="A841" s="52"/>
      <c r="B841" s="52"/>
      <c r="C841" s="52"/>
      <c r="E841" s="52"/>
      <c r="G841" s="590"/>
      <c r="O841" s="396"/>
    </row>
    <row r="842" spans="1:15" ht="13.5">
      <c r="A842" s="52"/>
      <c r="B842" s="52"/>
      <c r="C842" s="52"/>
      <c r="E842" s="52"/>
      <c r="G842" s="590"/>
      <c r="O842" s="396"/>
    </row>
    <row r="843" spans="1:15" ht="13.5">
      <c r="A843" s="52"/>
      <c r="B843" s="52"/>
      <c r="C843" s="52"/>
      <c r="E843" s="52"/>
      <c r="G843" s="590"/>
      <c r="O843" s="396"/>
    </row>
    <row r="844" spans="1:15" ht="13.5">
      <c r="A844" s="52"/>
      <c r="B844" s="52"/>
      <c r="C844" s="52"/>
      <c r="E844" s="52"/>
      <c r="G844" s="590"/>
      <c r="O844" s="396"/>
    </row>
    <row r="845" spans="1:15" ht="13.5">
      <c r="A845" s="52"/>
      <c r="B845" s="52"/>
      <c r="C845" s="52"/>
      <c r="E845" s="52"/>
      <c r="G845" s="590"/>
      <c r="O845" s="396"/>
    </row>
    <row r="846" spans="1:15" ht="13.5">
      <c r="A846" s="52"/>
      <c r="B846" s="52"/>
      <c r="C846" s="52"/>
      <c r="E846" s="52"/>
      <c r="G846" s="590"/>
      <c r="O846" s="396"/>
    </row>
    <row r="847" spans="1:15" ht="13.5">
      <c r="A847" s="52"/>
      <c r="B847" s="52"/>
      <c r="C847" s="52"/>
      <c r="E847" s="52"/>
      <c r="G847" s="590"/>
      <c r="O847" s="396"/>
    </row>
    <row r="848" spans="1:15" ht="13.5">
      <c r="A848" s="52"/>
      <c r="B848" s="52"/>
      <c r="C848" s="52"/>
      <c r="E848" s="52"/>
      <c r="G848" s="590"/>
      <c r="O848" s="396"/>
    </row>
    <row r="849" spans="1:15" ht="13.5">
      <c r="A849" s="52"/>
      <c r="B849" s="52"/>
      <c r="C849" s="52"/>
      <c r="E849" s="52"/>
      <c r="G849" s="590"/>
      <c r="O849" s="396"/>
    </row>
    <row r="850" spans="1:15" ht="13.5">
      <c r="A850" s="52"/>
      <c r="B850" s="52"/>
      <c r="C850" s="52"/>
      <c r="E850" s="52"/>
      <c r="G850" s="590"/>
      <c r="O850" s="396"/>
    </row>
    <row r="851" spans="1:15" ht="13.5">
      <c r="A851" s="52"/>
      <c r="B851" s="52"/>
      <c r="C851" s="52"/>
      <c r="E851" s="52"/>
      <c r="G851" s="590"/>
      <c r="O851" s="396"/>
    </row>
    <row r="852" spans="1:15" ht="13.5">
      <c r="A852" s="52"/>
      <c r="B852" s="52"/>
      <c r="C852" s="52"/>
      <c r="E852" s="52"/>
      <c r="G852" s="590"/>
      <c r="O852" s="396"/>
    </row>
    <row r="853" spans="1:15" ht="13.5">
      <c r="A853" s="52"/>
      <c r="B853" s="52"/>
      <c r="C853" s="52"/>
      <c r="E853" s="52"/>
      <c r="G853" s="590"/>
      <c r="O853" s="396"/>
    </row>
    <row r="854" spans="1:15" ht="13.5">
      <c r="A854" s="52"/>
      <c r="B854" s="52"/>
      <c r="C854" s="52"/>
      <c r="E854" s="52"/>
      <c r="G854" s="590"/>
      <c r="O854" s="396"/>
    </row>
    <row r="855" spans="1:15" ht="13.5">
      <c r="A855" s="52"/>
      <c r="B855" s="52"/>
      <c r="C855" s="52"/>
      <c r="E855" s="52"/>
      <c r="G855" s="590"/>
      <c r="O855" s="396"/>
    </row>
    <row r="856" spans="1:15" ht="13.5">
      <c r="A856" s="52"/>
      <c r="B856" s="52"/>
      <c r="C856" s="52"/>
      <c r="E856" s="52"/>
      <c r="G856" s="590"/>
      <c r="O856" s="396"/>
    </row>
    <row r="857" spans="1:15" ht="13.5">
      <c r="A857" s="52"/>
      <c r="B857" s="52"/>
      <c r="C857" s="52"/>
      <c r="E857" s="52"/>
      <c r="G857" s="590"/>
      <c r="O857" s="396"/>
    </row>
    <row r="858" spans="1:15" ht="13.5">
      <c r="A858" s="52"/>
      <c r="B858" s="52"/>
      <c r="C858" s="52"/>
      <c r="E858" s="52"/>
      <c r="G858" s="590"/>
      <c r="O858" s="396"/>
    </row>
    <row r="859" spans="1:15" ht="13.5">
      <c r="A859" s="52"/>
      <c r="B859" s="52"/>
      <c r="C859" s="52"/>
      <c r="E859" s="52"/>
      <c r="G859" s="590"/>
      <c r="O859" s="396"/>
    </row>
    <row r="860" spans="1:15" ht="13.5">
      <c r="A860" s="52"/>
      <c r="B860" s="52"/>
      <c r="C860" s="52"/>
      <c r="E860" s="52"/>
      <c r="G860" s="590"/>
      <c r="O860" s="396"/>
    </row>
    <row r="861" spans="1:15" ht="13.5">
      <c r="A861" s="52"/>
      <c r="B861" s="52"/>
      <c r="C861" s="52"/>
      <c r="E861" s="52"/>
      <c r="G861" s="590"/>
      <c r="O861" s="396"/>
    </row>
    <row r="862" spans="1:15" ht="13.5">
      <c r="A862" s="52"/>
      <c r="B862" s="52"/>
      <c r="C862" s="52"/>
      <c r="E862" s="52"/>
      <c r="G862" s="590"/>
      <c r="O862" s="396"/>
    </row>
    <row r="863" spans="1:15" ht="13.5">
      <c r="A863" s="52"/>
      <c r="B863" s="52"/>
      <c r="C863" s="52"/>
      <c r="E863" s="52"/>
      <c r="G863" s="590"/>
      <c r="O863" s="396"/>
    </row>
    <row r="864" spans="1:15" ht="13.5">
      <c r="A864" s="52"/>
      <c r="B864" s="52"/>
      <c r="C864" s="52"/>
      <c r="E864" s="52"/>
      <c r="G864" s="590"/>
      <c r="O864" s="396"/>
    </row>
    <row r="865" spans="1:15" ht="13.5">
      <c r="A865" s="52"/>
      <c r="B865" s="52"/>
      <c r="C865" s="52"/>
      <c r="E865" s="52"/>
      <c r="G865" s="590"/>
      <c r="O865" s="396"/>
    </row>
    <row r="866" spans="1:15" ht="13.5">
      <c r="A866" s="52"/>
      <c r="B866" s="52"/>
      <c r="C866" s="52"/>
      <c r="E866" s="52"/>
      <c r="G866" s="590"/>
      <c r="O866" s="396"/>
    </row>
    <row r="867" spans="1:15" ht="13.5">
      <c r="A867" s="52"/>
      <c r="B867" s="52"/>
      <c r="C867" s="52"/>
      <c r="E867" s="52"/>
      <c r="G867" s="590"/>
      <c r="O867" s="396"/>
    </row>
    <row r="868" spans="1:15" ht="13.5">
      <c r="A868" s="52"/>
      <c r="B868" s="52"/>
      <c r="C868" s="52"/>
      <c r="E868" s="52"/>
      <c r="G868" s="590"/>
      <c r="O868" s="396"/>
    </row>
    <row r="869" spans="1:15" ht="13.5">
      <c r="A869" s="52"/>
      <c r="B869" s="52"/>
      <c r="C869" s="52"/>
      <c r="E869" s="52"/>
      <c r="G869" s="590"/>
      <c r="O869" s="396"/>
    </row>
    <row r="870" spans="1:15" ht="13.5">
      <c r="A870" s="52"/>
      <c r="B870" s="52"/>
      <c r="C870" s="52"/>
      <c r="E870" s="52"/>
      <c r="G870" s="590"/>
      <c r="O870" s="396"/>
    </row>
    <row r="871" spans="1:15" ht="13.5">
      <c r="A871" s="52"/>
      <c r="B871" s="52"/>
      <c r="C871" s="52"/>
      <c r="E871" s="52"/>
      <c r="G871" s="590"/>
      <c r="O871" s="396"/>
    </row>
    <row r="872" spans="1:15" ht="13.5">
      <c r="A872" s="52"/>
      <c r="B872" s="52"/>
      <c r="C872" s="52"/>
      <c r="E872" s="52"/>
      <c r="G872" s="590"/>
      <c r="O872" s="396"/>
    </row>
    <row r="873" spans="1:15" ht="13.5">
      <c r="A873" s="52"/>
      <c r="B873" s="52"/>
      <c r="C873" s="52"/>
      <c r="E873" s="52"/>
      <c r="G873" s="590"/>
      <c r="O873" s="396"/>
    </row>
    <row r="874" spans="1:15" ht="13.5">
      <c r="A874" s="52"/>
      <c r="B874" s="52"/>
      <c r="C874" s="52"/>
      <c r="E874" s="52"/>
      <c r="G874" s="590"/>
      <c r="O874" s="396"/>
    </row>
    <row r="875" spans="1:15" ht="13.5">
      <c r="A875" s="52"/>
      <c r="B875" s="52"/>
      <c r="C875" s="52"/>
      <c r="E875" s="52"/>
      <c r="G875" s="590"/>
      <c r="O875" s="396"/>
    </row>
    <row r="876" spans="1:15" ht="13.5">
      <c r="A876" s="52"/>
      <c r="B876" s="52"/>
      <c r="C876" s="52"/>
      <c r="E876" s="52"/>
      <c r="G876" s="590"/>
      <c r="O876" s="396"/>
    </row>
    <row r="877" spans="1:15" ht="13.5">
      <c r="A877" s="52"/>
      <c r="B877" s="52"/>
      <c r="C877" s="52"/>
      <c r="E877" s="52"/>
      <c r="G877" s="590"/>
      <c r="O877" s="396"/>
    </row>
    <row r="878" spans="1:15" ht="13.5">
      <c r="A878" s="52"/>
      <c r="B878" s="52"/>
      <c r="C878" s="52"/>
      <c r="E878" s="52"/>
      <c r="G878" s="590"/>
      <c r="O878" s="396"/>
    </row>
    <row r="879" spans="1:15" ht="13.5">
      <c r="A879" s="52"/>
      <c r="B879" s="52"/>
      <c r="C879" s="52"/>
      <c r="E879" s="52"/>
      <c r="G879" s="590"/>
      <c r="O879" s="396"/>
    </row>
    <row r="880" spans="1:15" ht="13.5">
      <c r="A880" s="52"/>
      <c r="B880" s="52"/>
      <c r="C880" s="52"/>
      <c r="E880" s="52"/>
      <c r="G880" s="590"/>
      <c r="O880" s="396"/>
    </row>
    <row r="881" spans="1:15" ht="13.5">
      <c r="A881" s="52"/>
      <c r="B881" s="52"/>
      <c r="C881" s="52"/>
      <c r="E881" s="52"/>
      <c r="G881" s="590"/>
      <c r="O881" s="396"/>
    </row>
    <row r="882" spans="1:15" ht="13.5">
      <c r="A882" s="52"/>
      <c r="B882" s="52"/>
      <c r="C882" s="52"/>
      <c r="E882" s="52"/>
      <c r="G882" s="590"/>
      <c r="O882" s="396"/>
    </row>
    <row r="883" spans="1:15" ht="13.5">
      <c r="A883" s="52"/>
      <c r="B883" s="52"/>
      <c r="C883" s="52"/>
      <c r="E883" s="52"/>
      <c r="G883" s="590"/>
      <c r="O883" s="396"/>
    </row>
    <row r="884" spans="1:15" ht="13.5">
      <c r="A884" s="52"/>
      <c r="B884" s="52"/>
      <c r="C884" s="52"/>
      <c r="E884" s="52"/>
      <c r="G884" s="590"/>
      <c r="O884" s="396"/>
    </row>
    <row r="885" spans="1:15" ht="13.5">
      <c r="A885" s="52"/>
      <c r="B885" s="52"/>
      <c r="C885" s="52"/>
      <c r="E885" s="52"/>
      <c r="G885" s="590"/>
      <c r="O885" s="396"/>
    </row>
    <row r="886" spans="1:15" ht="13.5">
      <c r="A886" s="52"/>
      <c r="B886" s="52"/>
      <c r="C886" s="52"/>
      <c r="E886" s="52"/>
      <c r="G886" s="590"/>
      <c r="O886" s="396"/>
    </row>
    <row r="887" spans="1:15" ht="13.5">
      <c r="A887" s="52"/>
      <c r="B887" s="52"/>
      <c r="C887" s="52"/>
      <c r="E887" s="52"/>
      <c r="G887" s="590"/>
      <c r="O887" s="396"/>
    </row>
    <row r="888" spans="1:15" ht="13.5">
      <c r="A888" s="52"/>
      <c r="B888" s="52"/>
      <c r="C888" s="52"/>
      <c r="E888" s="52"/>
      <c r="G888" s="590"/>
      <c r="O888" s="396"/>
    </row>
    <row r="889" spans="1:15" ht="13.5">
      <c r="A889" s="52"/>
      <c r="B889" s="52"/>
      <c r="C889" s="52"/>
      <c r="E889" s="52"/>
      <c r="G889" s="590"/>
      <c r="O889" s="396"/>
    </row>
    <row r="890" spans="1:15" ht="13.5">
      <c r="A890" s="52"/>
      <c r="B890" s="52"/>
      <c r="C890" s="52"/>
      <c r="E890" s="52"/>
      <c r="G890" s="590"/>
      <c r="O890" s="396"/>
    </row>
    <row r="891" spans="1:15" ht="13.5">
      <c r="A891" s="52"/>
      <c r="B891" s="52"/>
      <c r="C891" s="52"/>
      <c r="E891" s="52"/>
      <c r="G891" s="590"/>
      <c r="O891" s="396"/>
    </row>
    <row r="892" spans="1:15" ht="13.5">
      <c r="A892" s="52"/>
      <c r="B892" s="52"/>
      <c r="C892" s="52"/>
      <c r="E892" s="52"/>
      <c r="G892" s="590"/>
      <c r="O892" s="396"/>
    </row>
    <row r="893" spans="1:15" ht="13.5">
      <c r="A893" s="52"/>
      <c r="B893" s="52"/>
      <c r="C893" s="52"/>
      <c r="E893" s="52"/>
      <c r="G893" s="590"/>
      <c r="O893" s="396"/>
    </row>
    <row r="894" spans="1:15" ht="13.5">
      <c r="A894" s="52"/>
      <c r="B894" s="52"/>
      <c r="C894" s="52"/>
      <c r="E894" s="52"/>
      <c r="G894" s="590"/>
      <c r="O894" s="396"/>
    </row>
    <row r="895" spans="1:15" ht="13.5">
      <c r="A895" s="52"/>
      <c r="B895" s="52"/>
      <c r="C895" s="52"/>
      <c r="E895" s="52"/>
      <c r="G895" s="590"/>
      <c r="O895" s="396"/>
    </row>
    <row r="896" spans="1:15" ht="13.5">
      <c r="A896" s="52"/>
      <c r="B896" s="52"/>
      <c r="C896" s="52"/>
      <c r="E896" s="52"/>
      <c r="G896" s="590"/>
      <c r="O896" s="396"/>
    </row>
    <row r="897" spans="1:15" ht="13.5">
      <c r="A897" s="52"/>
      <c r="B897" s="52"/>
      <c r="C897" s="52"/>
      <c r="E897" s="52"/>
      <c r="G897" s="590"/>
      <c r="O897" s="396"/>
    </row>
    <row r="898" spans="1:15" ht="13.5">
      <c r="A898" s="52"/>
      <c r="B898" s="52"/>
      <c r="C898" s="52"/>
      <c r="E898" s="52"/>
      <c r="G898" s="590"/>
      <c r="O898" s="396"/>
    </row>
    <row r="899" spans="1:15" ht="13.5">
      <c r="A899" s="52"/>
      <c r="B899" s="52"/>
      <c r="C899" s="52"/>
      <c r="E899" s="52"/>
      <c r="G899" s="590"/>
      <c r="O899" s="396"/>
    </row>
    <row r="900" spans="1:15" ht="13.5">
      <c r="A900" s="52"/>
      <c r="B900" s="52"/>
      <c r="C900" s="52"/>
      <c r="E900" s="52"/>
      <c r="G900" s="590"/>
      <c r="O900" s="396"/>
    </row>
    <row r="901" spans="1:15" ht="13.5">
      <c r="A901" s="52"/>
      <c r="B901" s="52"/>
      <c r="C901" s="52"/>
      <c r="E901" s="52"/>
      <c r="G901" s="590"/>
      <c r="O901" s="396"/>
    </row>
    <row r="902" spans="1:15" ht="13.5">
      <c r="A902" s="52"/>
      <c r="B902" s="52"/>
      <c r="C902" s="52"/>
      <c r="E902" s="52"/>
      <c r="G902" s="590"/>
      <c r="O902" s="396"/>
    </row>
    <row r="903" spans="1:15" ht="13.5">
      <c r="A903" s="52"/>
      <c r="B903" s="52"/>
      <c r="C903" s="52"/>
      <c r="E903" s="52"/>
      <c r="G903" s="590"/>
      <c r="O903" s="396"/>
    </row>
    <row r="904" spans="1:15" ht="13.5">
      <c r="A904" s="52"/>
      <c r="B904" s="52"/>
      <c r="C904" s="52"/>
      <c r="E904" s="52"/>
      <c r="G904" s="590"/>
      <c r="O904" s="396"/>
    </row>
    <row r="905" spans="1:15" ht="13.5">
      <c r="A905" s="52"/>
      <c r="B905" s="52"/>
      <c r="C905" s="52"/>
      <c r="E905" s="52"/>
      <c r="G905" s="590"/>
      <c r="O905" s="396"/>
    </row>
    <row r="906" spans="1:15" ht="13.5">
      <c r="A906" s="52"/>
      <c r="B906" s="52"/>
      <c r="C906" s="52"/>
      <c r="E906" s="52"/>
      <c r="G906" s="590"/>
      <c r="O906" s="396"/>
    </row>
    <row r="907" spans="1:15" ht="13.5">
      <c r="A907" s="52"/>
      <c r="B907" s="52"/>
      <c r="C907" s="52"/>
      <c r="E907" s="52"/>
      <c r="G907" s="590"/>
      <c r="O907" s="396"/>
    </row>
    <row r="908" spans="1:15" ht="13.5">
      <c r="A908" s="52"/>
      <c r="B908" s="52"/>
      <c r="C908" s="52"/>
      <c r="E908" s="52"/>
      <c r="G908" s="590"/>
      <c r="O908" s="396"/>
    </row>
    <row r="909" spans="1:15" ht="13.5">
      <c r="A909" s="52"/>
      <c r="B909" s="52"/>
      <c r="C909" s="52"/>
      <c r="E909" s="52"/>
      <c r="G909" s="590"/>
      <c r="O909" s="396"/>
    </row>
    <row r="910" spans="1:15" ht="13.5">
      <c r="A910" s="52"/>
      <c r="B910" s="52"/>
      <c r="C910" s="52"/>
      <c r="E910" s="52"/>
      <c r="G910" s="590"/>
      <c r="O910" s="396"/>
    </row>
    <row r="911" spans="1:15" ht="13.5">
      <c r="A911" s="52"/>
      <c r="B911" s="52"/>
      <c r="C911" s="52"/>
      <c r="E911" s="52"/>
      <c r="G911" s="590"/>
      <c r="O911" s="396"/>
    </row>
    <row r="912" spans="1:15" ht="13.5">
      <c r="A912" s="52"/>
      <c r="B912" s="52"/>
      <c r="C912" s="52"/>
      <c r="E912" s="52"/>
      <c r="G912" s="590"/>
      <c r="O912" s="396"/>
    </row>
    <row r="913" spans="1:15" ht="13.5">
      <c r="A913" s="52"/>
      <c r="B913" s="52"/>
      <c r="C913" s="52"/>
      <c r="E913" s="52"/>
      <c r="G913" s="590"/>
      <c r="O913" s="396"/>
    </row>
    <row r="914" spans="1:15" ht="13.5">
      <c r="A914" s="52"/>
      <c r="B914" s="52"/>
      <c r="C914" s="52"/>
      <c r="E914" s="52"/>
      <c r="G914" s="590"/>
      <c r="O914" s="396"/>
    </row>
    <row r="915" spans="1:15" ht="13.5">
      <c r="A915" s="52"/>
      <c r="B915" s="52"/>
      <c r="C915" s="52"/>
      <c r="E915" s="52"/>
      <c r="G915" s="590"/>
      <c r="O915" s="396"/>
    </row>
    <row r="916" spans="1:15" ht="13.5">
      <c r="A916" s="52"/>
      <c r="B916" s="52"/>
      <c r="C916" s="52"/>
      <c r="E916" s="52"/>
      <c r="G916" s="590"/>
      <c r="O916" s="396"/>
    </row>
    <row r="917" spans="1:15" ht="13.5">
      <c r="A917" s="52"/>
      <c r="B917" s="52"/>
      <c r="C917" s="52"/>
      <c r="E917" s="52"/>
      <c r="G917" s="590"/>
      <c r="O917" s="396"/>
    </row>
    <row r="918" spans="1:15" ht="13.5">
      <c r="A918" s="52"/>
      <c r="B918" s="52"/>
      <c r="C918" s="52"/>
      <c r="E918" s="52"/>
      <c r="G918" s="590"/>
      <c r="O918" s="396"/>
    </row>
    <row r="919" spans="1:15" ht="13.5">
      <c r="A919" s="52"/>
      <c r="B919" s="52"/>
      <c r="C919" s="52"/>
      <c r="E919" s="52"/>
      <c r="G919" s="590"/>
      <c r="O919" s="396"/>
    </row>
    <row r="920" spans="1:15" ht="13.5">
      <c r="A920" s="52"/>
      <c r="B920" s="52"/>
      <c r="C920" s="52"/>
      <c r="E920" s="52"/>
      <c r="G920" s="590"/>
      <c r="O920" s="396"/>
    </row>
    <row r="921" spans="1:15" ht="13.5">
      <c r="A921" s="52"/>
      <c r="B921" s="52"/>
      <c r="C921" s="52"/>
      <c r="E921" s="52"/>
      <c r="G921" s="590"/>
      <c r="O921" s="396"/>
    </row>
    <row r="922" spans="1:15" ht="13.5">
      <c r="A922" s="52"/>
      <c r="B922" s="52"/>
      <c r="C922" s="52"/>
      <c r="E922" s="52"/>
      <c r="G922" s="590"/>
      <c r="O922" s="396"/>
    </row>
    <row r="923" spans="1:15" ht="13.5">
      <c r="A923" s="52"/>
      <c r="B923" s="52"/>
      <c r="C923" s="52"/>
      <c r="E923" s="52"/>
      <c r="G923" s="590"/>
      <c r="O923" s="396"/>
    </row>
    <row r="924" spans="1:15" ht="13.5">
      <c r="A924" s="52"/>
      <c r="B924" s="52"/>
      <c r="C924" s="52"/>
      <c r="E924" s="52"/>
      <c r="G924" s="590"/>
      <c r="O924" s="396"/>
    </row>
    <row r="925" spans="1:15" ht="13.5">
      <c r="A925" s="52"/>
      <c r="B925" s="52"/>
      <c r="C925" s="52"/>
      <c r="E925" s="52"/>
      <c r="G925" s="590"/>
      <c r="O925" s="396"/>
    </row>
    <row r="926" spans="1:15" ht="13.5">
      <c r="A926" s="52"/>
      <c r="B926" s="52"/>
      <c r="C926" s="52"/>
      <c r="E926" s="52"/>
      <c r="G926" s="590"/>
      <c r="O926" s="396"/>
    </row>
    <row r="927" spans="1:15" ht="13.5">
      <c r="A927" s="52"/>
      <c r="B927" s="52"/>
      <c r="C927" s="52"/>
      <c r="E927" s="52"/>
      <c r="G927" s="590"/>
      <c r="O927" s="396"/>
    </row>
    <row r="928" spans="1:15" ht="13.5">
      <c r="A928" s="52"/>
      <c r="B928" s="52"/>
      <c r="C928" s="52"/>
      <c r="E928" s="52"/>
      <c r="G928" s="590"/>
      <c r="O928" s="396"/>
    </row>
    <row r="929" spans="1:15" ht="13.5">
      <c r="A929" s="52"/>
      <c r="B929" s="52"/>
      <c r="C929" s="52"/>
      <c r="E929" s="52"/>
      <c r="G929" s="590"/>
      <c r="O929" s="396"/>
    </row>
    <row r="930" spans="1:15" ht="13.5">
      <c r="A930" s="52"/>
      <c r="B930" s="52"/>
      <c r="C930" s="52"/>
      <c r="E930" s="52"/>
      <c r="G930" s="590"/>
      <c r="O930" s="396"/>
    </row>
    <row r="931" spans="1:15" ht="13.5">
      <c r="A931" s="52"/>
      <c r="B931" s="52"/>
      <c r="C931" s="52"/>
      <c r="E931" s="52"/>
      <c r="G931" s="590"/>
      <c r="O931" s="396"/>
    </row>
    <row r="932" spans="1:15" ht="13.5">
      <c r="A932" s="52"/>
      <c r="B932" s="52"/>
      <c r="C932" s="52"/>
      <c r="E932" s="52"/>
      <c r="G932" s="590"/>
      <c r="O932" s="396"/>
    </row>
    <row r="933" spans="1:15" ht="13.5">
      <c r="A933" s="52"/>
      <c r="B933" s="52"/>
      <c r="C933" s="52"/>
      <c r="E933" s="52"/>
      <c r="G933" s="590"/>
      <c r="O933" s="396"/>
    </row>
    <row r="934" spans="1:15" ht="13.5">
      <c r="A934" s="52"/>
      <c r="B934" s="52"/>
      <c r="C934" s="52"/>
      <c r="E934" s="52"/>
      <c r="G934" s="590"/>
      <c r="O934" s="396"/>
    </row>
    <row r="935" spans="1:15" ht="13.5">
      <c r="A935" s="52"/>
      <c r="B935" s="52"/>
      <c r="C935" s="52"/>
      <c r="E935" s="52"/>
      <c r="G935" s="590"/>
      <c r="O935" s="396"/>
    </row>
    <row r="936" spans="1:15" ht="13.5">
      <c r="A936" s="52"/>
      <c r="B936" s="52"/>
      <c r="C936" s="52"/>
      <c r="E936" s="52"/>
      <c r="G936" s="590"/>
      <c r="O936" s="396"/>
    </row>
    <row r="937" spans="1:15" ht="13.5">
      <c r="A937" s="52"/>
      <c r="B937" s="52"/>
      <c r="C937" s="52"/>
      <c r="E937" s="52"/>
      <c r="G937" s="590"/>
      <c r="O937" s="396"/>
    </row>
    <row r="938" spans="1:15" ht="13.5">
      <c r="A938" s="52"/>
      <c r="B938" s="52"/>
      <c r="C938" s="52"/>
      <c r="E938" s="52"/>
      <c r="G938" s="590"/>
      <c r="O938" s="396"/>
    </row>
    <row r="939" spans="1:15" ht="13.5">
      <c r="A939" s="52"/>
      <c r="B939" s="52"/>
      <c r="C939" s="52"/>
      <c r="E939" s="52"/>
      <c r="G939" s="590"/>
      <c r="O939" s="396"/>
    </row>
    <row r="940" spans="1:15" ht="13.5">
      <c r="A940" s="52"/>
      <c r="B940" s="52"/>
      <c r="C940" s="52"/>
      <c r="E940" s="52"/>
      <c r="G940" s="590"/>
      <c r="O940" s="396"/>
    </row>
    <row r="941" spans="1:15" ht="13.5">
      <c r="A941" s="52"/>
      <c r="B941" s="52"/>
      <c r="C941" s="52"/>
      <c r="E941" s="52"/>
      <c r="G941" s="590"/>
      <c r="O941" s="396"/>
    </row>
    <row r="942" spans="1:15" ht="13.5">
      <c r="A942" s="52"/>
      <c r="B942" s="52"/>
      <c r="C942" s="52"/>
      <c r="E942" s="52"/>
      <c r="G942" s="590"/>
      <c r="O942" s="396"/>
    </row>
    <row r="943" spans="1:15" ht="13.5">
      <c r="A943" s="52"/>
      <c r="B943" s="52"/>
      <c r="C943" s="52"/>
      <c r="E943" s="52"/>
      <c r="G943" s="590"/>
      <c r="O943" s="396"/>
    </row>
    <row r="944" spans="1:15" ht="13.5">
      <c r="A944" s="52"/>
      <c r="B944" s="52"/>
      <c r="C944" s="52"/>
      <c r="E944" s="52"/>
      <c r="G944" s="590"/>
      <c r="O944" s="396"/>
    </row>
    <row r="945" spans="1:15" ht="13.5">
      <c r="A945" s="52"/>
      <c r="B945" s="52"/>
      <c r="C945" s="52"/>
      <c r="E945" s="52"/>
      <c r="G945" s="590"/>
      <c r="O945" s="396"/>
    </row>
    <row r="946" spans="1:15" ht="13.5">
      <c r="A946" s="52"/>
      <c r="B946" s="52"/>
      <c r="C946" s="52"/>
      <c r="E946" s="52"/>
      <c r="G946" s="590"/>
      <c r="O946" s="396"/>
    </row>
    <row r="947" spans="1:15" ht="13.5">
      <c r="A947" s="52"/>
      <c r="B947" s="52"/>
      <c r="C947" s="52"/>
      <c r="E947" s="52"/>
      <c r="G947" s="590"/>
      <c r="O947" s="396"/>
    </row>
    <row r="948" spans="1:15" ht="13.5">
      <c r="A948" s="52"/>
      <c r="B948" s="52"/>
      <c r="C948" s="52"/>
      <c r="E948" s="52"/>
      <c r="G948" s="590"/>
      <c r="O948" s="396"/>
    </row>
    <row r="949" spans="1:15" ht="13.5">
      <c r="A949" s="52"/>
      <c r="B949" s="52"/>
      <c r="C949" s="52"/>
      <c r="E949" s="52"/>
      <c r="G949" s="590"/>
      <c r="O949" s="396"/>
    </row>
    <row r="950" spans="1:15" ht="13.5">
      <c r="A950" s="52"/>
      <c r="B950" s="52"/>
      <c r="C950" s="52"/>
      <c r="E950" s="52"/>
      <c r="G950" s="590"/>
      <c r="O950" s="396"/>
    </row>
    <row r="951" spans="1:15" ht="13.5">
      <c r="A951" s="52"/>
      <c r="B951" s="52"/>
      <c r="C951" s="52"/>
      <c r="E951" s="52"/>
      <c r="G951" s="590"/>
      <c r="O951" s="396"/>
    </row>
    <row r="952" spans="1:15" ht="13.5">
      <c r="A952" s="52"/>
      <c r="B952" s="52"/>
      <c r="C952" s="52"/>
      <c r="E952" s="52"/>
      <c r="G952" s="590"/>
      <c r="O952" s="396"/>
    </row>
    <row r="953" spans="1:15" ht="13.5">
      <c r="A953" s="52"/>
      <c r="B953" s="52"/>
      <c r="C953" s="52"/>
      <c r="E953" s="52"/>
      <c r="G953" s="590"/>
      <c r="O953" s="396"/>
    </row>
    <row r="954" spans="1:15" ht="13.5">
      <c r="A954" s="52"/>
      <c r="B954" s="52"/>
      <c r="C954" s="52"/>
      <c r="E954" s="52"/>
      <c r="G954" s="590"/>
      <c r="O954" s="396"/>
    </row>
    <row r="955" spans="1:15" ht="13.5">
      <c r="A955" s="52"/>
      <c r="B955" s="52"/>
      <c r="C955" s="52"/>
      <c r="E955" s="52"/>
      <c r="G955" s="590"/>
      <c r="O955" s="396"/>
    </row>
    <row r="956" spans="1:15" ht="13.5">
      <c r="A956" s="52"/>
      <c r="B956" s="52"/>
      <c r="C956" s="52"/>
      <c r="E956" s="52"/>
      <c r="G956" s="590"/>
      <c r="O956" s="396"/>
    </row>
    <row r="957" spans="1:15" ht="13.5">
      <c r="A957" s="52"/>
      <c r="B957" s="52"/>
      <c r="C957" s="52"/>
      <c r="E957" s="52"/>
      <c r="G957" s="590"/>
      <c r="O957" s="396"/>
    </row>
    <row r="958" spans="1:15" ht="13.5">
      <c r="A958" s="52"/>
      <c r="B958" s="52"/>
      <c r="C958" s="52"/>
      <c r="E958" s="52"/>
      <c r="G958" s="590"/>
      <c r="O958" s="396"/>
    </row>
    <row r="959" spans="1:15" ht="13.5">
      <c r="A959" s="52"/>
      <c r="B959" s="52"/>
      <c r="C959" s="52"/>
      <c r="E959" s="52"/>
      <c r="G959" s="590"/>
      <c r="O959" s="396"/>
    </row>
    <row r="960" spans="1:15" ht="13.5">
      <c r="A960" s="52"/>
      <c r="B960" s="52"/>
      <c r="C960" s="52"/>
      <c r="E960" s="52"/>
      <c r="G960" s="590"/>
      <c r="O960" s="396"/>
    </row>
    <row r="961" spans="1:15" ht="13.5">
      <c r="A961" s="52"/>
      <c r="B961" s="52"/>
      <c r="C961" s="52"/>
      <c r="E961" s="52"/>
      <c r="G961" s="590"/>
      <c r="O961" s="396"/>
    </row>
    <row r="962" spans="1:15" ht="13.5">
      <c r="A962" s="52"/>
      <c r="B962" s="52"/>
      <c r="C962" s="52"/>
      <c r="E962" s="52"/>
      <c r="G962" s="590"/>
      <c r="O962" s="396"/>
    </row>
    <row r="963" spans="1:15" ht="13.5">
      <c r="A963" s="52"/>
      <c r="B963" s="52"/>
      <c r="C963" s="52"/>
      <c r="E963" s="52"/>
      <c r="G963" s="590"/>
      <c r="O963" s="396"/>
    </row>
    <row r="964" spans="1:15" ht="13.5">
      <c r="A964" s="52"/>
      <c r="B964" s="52"/>
      <c r="C964" s="52"/>
      <c r="E964" s="52"/>
      <c r="G964" s="590"/>
      <c r="O964" s="396"/>
    </row>
    <row r="965" spans="1:15" ht="13.5">
      <c r="A965" s="52"/>
      <c r="B965" s="52"/>
      <c r="C965" s="52"/>
      <c r="E965" s="52"/>
      <c r="G965" s="590"/>
      <c r="O965" s="396"/>
    </row>
    <row r="966" spans="1:15" ht="13.5">
      <c r="A966" s="52"/>
      <c r="B966" s="52"/>
      <c r="C966" s="52"/>
      <c r="E966" s="52"/>
      <c r="G966" s="590"/>
      <c r="O966" s="396"/>
    </row>
    <row r="967" spans="1:15" ht="13.5">
      <c r="A967" s="52"/>
      <c r="B967" s="52"/>
      <c r="C967" s="52"/>
      <c r="E967" s="52"/>
      <c r="G967" s="590"/>
      <c r="O967" s="396"/>
    </row>
    <row r="968" spans="1:15" ht="13.5">
      <c r="A968" s="52"/>
      <c r="B968" s="52"/>
      <c r="C968" s="52"/>
      <c r="E968" s="52"/>
      <c r="G968" s="590"/>
      <c r="O968" s="396"/>
    </row>
    <row r="969" spans="1:15" ht="13.5">
      <c r="A969" s="52"/>
      <c r="B969" s="52"/>
      <c r="C969" s="52"/>
      <c r="E969" s="52"/>
      <c r="G969" s="590"/>
      <c r="O969" s="396"/>
    </row>
    <row r="970" spans="1:15" ht="13.5">
      <c r="A970" s="52"/>
      <c r="B970" s="52"/>
      <c r="C970" s="52"/>
      <c r="E970" s="52"/>
      <c r="G970" s="590"/>
      <c r="O970" s="396"/>
    </row>
    <row r="971" spans="1:15" ht="13.5">
      <c r="A971" s="52"/>
      <c r="B971" s="52"/>
      <c r="C971" s="52"/>
      <c r="E971" s="52"/>
      <c r="G971" s="590"/>
      <c r="O971" s="396"/>
    </row>
    <row r="972" spans="1:15" ht="13.5">
      <c r="A972" s="52"/>
      <c r="B972" s="52"/>
      <c r="C972" s="52"/>
      <c r="E972" s="52"/>
      <c r="G972" s="590"/>
      <c r="O972" s="396"/>
    </row>
    <row r="973" spans="1:15" ht="13.5">
      <c r="A973" s="52"/>
      <c r="B973" s="52"/>
      <c r="C973" s="52"/>
      <c r="E973" s="52"/>
      <c r="G973" s="590"/>
      <c r="O973" s="396"/>
    </row>
    <row r="974" spans="1:15" ht="13.5">
      <c r="A974" s="52"/>
      <c r="B974" s="52"/>
      <c r="C974" s="52"/>
      <c r="E974" s="52"/>
      <c r="G974" s="590"/>
      <c r="O974" s="396"/>
    </row>
    <row r="975" spans="1:15" ht="13.5">
      <c r="A975" s="52"/>
      <c r="B975" s="52"/>
      <c r="C975" s="52"/>
      <c r="E975" s="52"/>
      <c r="G975" s="590"/>
      <c r="O975" s="396"/>
    </row>
    <row r="976" spans="1:15" ht="13.5">
      <c r="A976" s="52"/>
      <c r="B976" s="52"/>
      <c r="C976" s="52"/>
      <c r="E976" s="52"/>
      <c r="G976" s="590"/>
      <c r="O976" s="396"/>
    </row>
    <row r="977" spans="1:15" ht="13.5">
      <c r="A977" s="52"/>
      <c r="B977" s="52"/>
      <c r="C977" s="52"/>
      <c r="E977" s="52"/>
      <c r="G977" s="590"/>
      <c r="O977" s="396"/>
    </row>
    <row r="978" spans="1:15" ht="13.5">
      <c r="A978" s="52"/>
      <c r="B978" s="52"/>
      <c r="C978" s="52"/>
      <c r="E978" s="52"/>
      <c r="G978" s="590"/>
      <c r="O978" s="396"/>
    </row>
    <row r="979" spans="1:15" ht="13.5">
      <c r="A979" s="52"/>
      <c r="B979" s="52"/>
      <c r="C979" s="52"/>
      <c r="E979" s="52"/>
      <c r="G979" s="590"/>
      <c r="O979" s="396"/>
    </row>
    <row r="980" spans="1:15" ht="13.5">
      <c r="A980" s="52"/>
      <c r="B980" s="52"/>
      <c r="C980" s="52"/>
      <c r="E980" s="52"/>
      <c r="G980" s="590"/>
      <c r="O980" s="396"/>
    </row>
    <row r="981" spans="1:15" ht="13.5">
      <c r="A981" s="52"/>
      <c r="B981" s="52"/>
      <c r="C981" s="52"/>
      <c r="E981" s="52"/>
      <c r="G981" s="590"/>
      <c r="O981" s="396"/>
    </row>
    <row r="982" spans="1:15" ht="13.5">
      <c r="A982" s="52"/>
      <c r="B982" s="52"/>
      <c r="C982" s="52"/>
      <c r="E982" s="52"/>
      <c r="G982" s="590"/>
      <c r="O982" s="396"/>
    </row>
    <row r="983" spans="1:15" ht="13.5">
      <c r="A983" s="52"/>
      <c r="B983" s="52"/>
      <c r="C983" s="52"/>
      <c r="E983" s="52"/>
      <c r="G983" s="590"/>
      <c r="O983" s="396"/>
    </row>
    <row r="984" spans="1:15" ht="13.5">
      <c r="A984" s="52"/>
      <c r="B984" s="52"/>
      <c r="C984" s="52"/>
      <c r="E984" s="52"/>
      <c r="G984" s="590"/>
      <c r="O984" s="396"/>
    </row>
    <row r="985" spans="1:15" ht="13.5">
      <c r="A985" s="52"/>
      <c r="B985" s="52"/>
      <c r="C985" s="52"/>
      <c r="E985" s="52"/>
      <c r="G985" s="590"/>
      <c r="O985" s="396"/>
    </row>
    <row r="986" spans="1:15" ht="13.5">
      <c r="A986" s="52"/>
      <c r="B986" s="52"/>
      <c r="C986" s="52"/>
      <c r="E986" s="52"/>
      <c r="G986" s="590"/>
      <c r="O986" s="396"/>
    </row>
    <row r="987" spans="1:15" ht="13.5">
      <c r="A987" s="52"/>
      <c r="B987" s="52"/>
      <c r="C987" s="52"/>
      <c r="E987" s="52"/>
      <c r="G987" s="590"/>
      <c r="O987" s="396"/>
    </row>
    <row r="988" spans="1:15" ht="13.5">
      <c r="A988" s="52"/>
      <c r="B988" s="52"/>
      <c r="C988" s="52"/>
      <c r="E988" s="52"/>
      <c r="G988" s="590"/>
      <c r="O988" s="396"/>
    </row>
    <row r="989" spans="1:15" ht="13.5">
      <c r="A989" s="52"/>
      <c r="B989" s="52"/>
      <c r="C989" s="52"/>
      <c r="E989" s="52"/>
      <c r="G989" s="590"/>
      <c r="O989" s="396"/>
    </row>
    <row r="990" spans="1:15" ht="13.5">
      <c r="A990" s="52"/>
      <c r="B990" s="52"/>
      <c r="C990" s="52"/>
      <c r="E990" s="52"/>
      <c r="G990" s="590"/>
      <c r="O990" s="396"/>
    </row>
    <row r="991" spans="1:15" ht="13.5">
      <c r="A991" s="52"/>
      <c r="B991" s="52"/>
      <c r="C991" s="52"/>
      <c r="E991" s="52"/>
      <c r="G991" s="590"/>
      <c r="O991" s="396"/>
    </row>
    <row r="992" spans="1:15" ht="13.5">
      <c r="A992" s="52"/>
      <c r="B992" s="52"/>
      <c r="C992" s="52"/>
      <c r="E992" s="52"/>
      <c r="G992" s="590"/>
      <c r="O992" s="396"/>
    </row>
    <row r="993" spans="1:15" ht="13.5">
      <c r="A993" s="52"/>
      <c r="B993" s="52"/>
      <c r="C993" s="52"/>
      <c r="E993" s="52"/>
      <c r="G993" s="590"/>
      <c r="O993" s="396"/>
    </row>
    <row r="994" spans="1:15" ht="13.5">
      <c r="A994" s="52"/>
      <c r="B994" s="52"/>
      <c r="C994" s="52"/>
      <c r="E994" s="52"/>
      <c r="G994" s="590"/>
      <c r="O994" s="396"/>
    </row>
    <row r="995" spans="1:15" ht="13.5">
      <c r="A995" s="52"/>
      <c r="B995" s="52"/>
      <c r="C995" s="52"/>
      <c r="E995" s="52"/>
      <c r="G995" s="590"/>
      <c r="O995" s="396"/>
    </row>
    <row r="996" spans="1:15" ht="13.5">
      <c r="A996" s="52"/>
      <c r="B996" s="52"/>
      <c r="C996" s="52"/>
      <c r="E996" s="52"/>
      <c r="G996" s="590"/>
      <c r="O996" s="396"/>
    </row>
    <row r="997" spans="1:15" ht="13.5">
      <c r="A997" s="52"/>
      <c r="B997" s="52"/>
      <c r="C997" s="52"/>
      <c r="E997" s="52"/>
      <c r="G997" s="590"/>
      <c r="O997" s="396"/>
    </row>
    <row r="998" spans="1:15" ht="13.5">
      <c r="A998" s="52"/>
      <c r="B998" s="52"/>
      <c r="C998" s="52"/>
      <c r="E998" s="52"/>
      <c r="G998" s="590"/>
      <c r="O998" s="396"/>
    </row>
    <row r="999" spans="1:15" ht="13.5">
      <c r="A999" s="52"/>
      <c r="B999" s="52"/>
      <c r="C999" s="52"/>
      <c r="E999" s="52"/>
      <c r="G999" s="590"/>
      <c r="O999" s="396"/>
    </row>
    <row r="1000" spans="1:15" ht="13.5">
      <c r="A1000" s="52"/>
      <c r="B1000" s="52"/>
      <c r="C1000" s="52"/>
      <c r="E1000" s="52"/>
      <c r="G1000" s="590"/>
      <c r="O1000" s="396"/>
    </row>
  </sheetData>
  <autoFilter ref="B8:P318"/>
  <mergeCells count="324">
    <mergeCell ref="B1:O1"/>
    <mergeCell ref="B2:O2"/>
    <mergeCell ref="B3:O3"/>
    <mergeCell ref="G6:O6"/>
    <mergeCell ref="D49:E49"/>
    <mergeCell ref="D244:E244"/>
    <mergeCell ref="D245:E245"/>
    <mergeCell ref="D14:E14"/>
    <mergeCell ref="D15:E15"/>
    <mergeCell ref="D17:E17"/>
    <mergeCell ref="D18:E18"/>
    <mergeCell ref="D19:E19"/>
    <mergeCell ref="D20:E20"/>
    <mergeCell ref="H7:L7"/>
    <mergeCell ref="D9:F9"/>
    <mergeCell ref="D10:F10"/>
    <mergeCell ref="D11:E11"/>
    <mergeCell ref="D13:E13"/>
    <mergeCell ref="D27:E27"/>
    <mergeCell ref="D28:E28"/>
    <mergeCell ref="D29:E29"/>
    <mergeCell ref="D40:E40"/>
    <mergeCell ref="D41:E41"/>
    <mergeCell ref="D33:E33"/>
    <mergeCell ref="D34:E34"/>
    <mergeCell ref="D35:E35"/>
    <mergeCell ref="D21:E21"/>
    <mergeCell ref="D22:E22"/>
    <mergeCell ref="D23:E23"/>
    <mergeCell ref="D24:E24"/>
    <mergeCell ref="D25:E25"/>
    <mergeCell ref="D26:E26"/>
    <mergeCell ref="D57:E57"/>
    <mergeCell ref="D30:E30"/>
    <mergeCell ref="D31:E31"/>
    <mergeCell ref="D58:E58"/>
    <mergeCell ref="D59:E59"/>
    <mergeCell ref="D60:E60"/>
    <mergeCell ref="D61:E61"/>
    <mergeCell ref="B62:B63"/>
    <mergeCell ref="D62:D63"/>
    <mergeCell ref="D51:E51"/>
    <mergeCell ref="D52:E52"/>
    <mergeCell ref="D53:E53"/>
    <mergeCell ref="D54:E54"/>
    <mergeCell ref="B55:B56"/>
    <mergeCell ref="D55:D56"/>
    <mergeCell ref="D70:E70"/>
    <mergeCell ref="D71:E71"/>
    <mergeCell ref="D72:E72"/>
    <mergeCell ref="D73:E73"/>
    <mergeCell ref="D75:E75"/>
    <mergeCell ref="D76:E76"/>
    <mergeCell ref="D64:E64"/>
    <mergeCell ref="D65:E65"/>
    <mergeCell ref="D66:E66"/>
    <mergeCell ref="D67:E67"/>
    <mergeCell ref="D68:E68"/>
    <mergeCell ref="D69:E69"/>
    <mergeCell ref="D83:E83"/>
    <mergeCell ref="D84:E84"/>
    <mergeCell ref="D87:E87"/>
    <mergeCell ref="D89:E89"/>
    <mergeCell ref="D90:E90"/>
    <mergeCell ref="D91:F91"/>
    <mergeCell ref="D77:E77"/>
    <mergeCell ref="D78:E78"/>
    <mergeCell ref="D79:E79"/>
    <mergeCell ref="D80:E80"/>
    <mergeCell ref="D81:E81"/>
    <mergeCell ref="D82:E82"/>
    <mergeCell ref="D85:E85"/>
    <mergeCell ref="D98:E98"/>
    <mergeCell ref="D99:E99"/>
    <mergeCell ref="D100:E100"/>
    <mergeCell ref="D101:E101"/>
    <mergeCell ref="D102:E102"/>
    <mergeCell ref="D92:E92"/>
    <mergeCell ref="D93:E93"/>
    <mergeCell ref="B94:B95"/>
    <mergeCell ref="D94:D95"/>
    <mergeCell ref="D96:E96"/>
    <mergeCell ref="D97:E97"/>
    <mergeCell ref="D110:E110"/>
    <mergeCell ref="D111:E111"/>
    <mergeCell ref="D114:E114"/>
    <mergeCell ref="D115:E115"/>
    <mergeCell ref="D116:E116"/>
    <mergeCell ref="D117:E117"/>
    <mergeCell ref="D103:E103"/>
    <mergeCell ref="D104:E104"/>
    <mergeCell ref="D105:E105"/>
    <mergeCell ref="D106:E106"/>
    <mergeCell ref="D107:E107"/>
    <mergeCell ref="D109:E109"/>
    <mergeCell ref="D108:E108"/>
    <mergeCell ref="D112:E112"/>
    <mergeCell ref="B124:B126"/>
    <mergeCell ref="D124:D126"/>
    <mergeCell ref="D127:E127"/>
    <mergeCell ref="D128:E128"/>
    <mergeCell ref="D129:E129"/>
    <mergeCell ref="D130:E130"/>
    <mergeCell ref="D118:E118"/>
    <mergeCell ref="D119:E119"/>
    <mergeCell ref="D120:E120"/>
    <mergeCell ref="D121:F121"/>
    <mergeCell ref="D122:E122"/>
    <mergeCell ref="D123:E123"/>
    <mergeCell ref="D137:E137"/>
    <mergeCell ref="D138:E138"/>
    <mergeCell ref="D139:E139"/>
    <mergeCell ref="D142:E142"/>
    <mergeCell ref="D143:E143"/>
    <mergeCell ref="D146:E146"/>
    <mergeCell ref="D131:E131"/>
    <mergeCell ref="D132:E132"/>
    <mergeCell ref="D133:E133"/>
    <mergeCell ref="D134:E134"/>
    <mergeCell ref="D135:E135"/>
    <mergeCell ref="D136:E136"/>
    <mergeCell ref="D140:E140"/>
    <mergeCell ref="D144:E144"/>
    <mergeCell ref="D155:E155"/>
    <mergeCell ref="D156:E156"/>
    <mergeCell ref="D157:E157"/>
    <mergeCell ref="D158:E158"/>
    <mergeCell ref="D160:E160"/>
    <mergeCell ref="D161:E161"/>
    <mergeCell ref="D147:E147"/>
    <mergeCell ref="D148:E148"/>
    <mergeCell ref="D150:E150"/>
    <mergeCell ref="D152:E152"/>
    <mergeCell ref="D153:E153"/>
    <mergeCell ref="D154:E154"/>
    <mergeCell ref="D168:E168"/>
    <mergeCell ref="D169:E169"/>
    <mergeCell ref="D171:E171"/>
    <mergeCell ref="D172:E172"/>
    <mergeCell ref="D173:E173"/>
    <mergeCell ref="D174:E174"/>
    <mergeCell ref="D162:E162"/>
    <mergeCell ref="D163:E163"/>
    <mergeCell ref="D164:E164"/>
    <mergeCell ref="D165:E165"/>
    <mergeCell ref="D166:E166"/>
    <mergeCell ref="D167:E167"/>
    <mergeCell ref="D182:E182"/>
    <mergeCell ref="D183:E183"/>
    <mergeCell ref="D184:E184"/>
    <mergeCell ref="D185:E185"/>
    <mergeCell ref="D187:E187"/>
    <mergeCell ref="D188:E188"/>
    <mergeCell ref="D175:E175"/>
    <mergeCell ref="D176:E176"/>
    <mergeCell ref="D178:E178"/>
    <mergeCell ref="D179:E179"/>
    <mergeCell ref="D180:E180"/>
    <mergeCell ref="D181:E181"/>
    <mergeCell ref="D194:E194"/>
    <mergeCell ref="D195:E195"/>
    <mergeCell ref="D196:E196"/>
    <mergeCell ref="D197:E197"/>
    <mergeCell ref="D198:E198"/>
    <mergeCell ref="D189:E189"/>
    <mergeCell ref="D190:E190"/>
    <mergeCell ref="D191:E191"/>
    <mergeCell ref="D192:E192"/>
    <mergeCell ref="D193:E193"/>
    <mergeCell ref="D206:E206"/>
    <mergeCell ref="D207:E207"/>
    <mergeCell ref="D208:E208"/>
    <mergeCell ref="D209:E209"/>
    <mergeCell ref="D210:E210"/>
    <mergeCell ref="D211:E211"/>
    <mergeCell ref="D199:E199"/>
    <mergeCell ref="D200:E200"/>
    <mergeCell ref="D201:E201"/>
    <mergeCell ref="D202:E202"/>
    <mergeCell ref="D203:E203"/>
    <mergeCell ref="D204:E204"/>
    <mergeCell ref="D218:E218"/>
    <mergeCell ref="D219:E219"/>
    <mergeCell ref="B220:B221"/>
    <mergeCell ref="D220:D221"/>
    <mergeCell ref="D222:E222"/>
    <mergeCell ref="D223:E223"/>
    <mergeCell ref="D212:E212"/>
    <mergeCell ref="D213:E213"/>
    <mergeCell ref="D214:E214"/>
    <mergeCell ref="D215:E215"/>
    <mergeCell ref="D216:E216"/>
    <mergeCell ref="D217:E217"/>
    <mergeCell ref="B232:B235"/>
    <mergeCell ref="D232:D235"/>
    <mergeCell ref="D236:E236"/>
    <mergeCell ref="D237:E237"/>
    <mergeCell ref="D238:E238"/>
    <mergeCell ref="D224:E224"/>
    <mergeCell ref="D225:E225"/>
    <mergeCell ref="D226:E226"/>
    <mergeCell ref="D227:E227"/>
    <mergeCell ref="D228:E228"/>
    <mergeCell ref="D231:E231"/>
    <mergeCell ref="D229:E229"/>
    <mergeCell ref="D230:E230"/>
    <mergeCell ref="D247:E247"/>
    <mergeCell ref="D248:E248"/>
    <mergeCell ref="D249:E249"/>
    <mergeCell ref="D250:E250"/>
    <mergeCell ref="D239:E239"/>
    <mergeCell ref="D240:E240"/>
    <mergeCell ref="D241:E241"/>
    <mergeCell ref="D242:E242"/>
    <mergeCell ref="D243:E243"/>
    <mergeCell ref="D246:E246"/>
    <mergeCell ref="D258:E258"/>
    <mergeCell ref="D259:E259"/>
    <mergeCell ref="D260:E260"/>
    <mergeCell ref="D261:E261"/>
    <mergeCell ref="D263:E263"/>
    <mergeCell ref="D264:E264"/>
    <mergeCell ref="D251:E251"/>
    <mergeCell ref="D252:E252"/>
    <mergeCell ref="D253:F253"/>
    <mergeCell ref="D254:E254"/>
    <mergeCell ref="D255:E255"/>
    <mergeCell ref="D257:E257"/>
    <mergeCell ref="D272:E272"/>
    <mergeCell ref="D273:E273"/>
    <mergeCell ref="B274:B276"/>
    <mergeCell ref="D274:D276"/>
    <mergeCell ref="D277:E277"/>
    <mergeCell ref="D278:E278"/>
    <mergeCell ref="D265:E265"/>
    <mergeCell ref="D267:E267"/>
    <mergeCell ref="D268:E268"/>
    <mergeCell ref="D269:E269"/>
    <mergeCell ref="D270:E270"/>
    <mergeCell ref="D271:F271"/>
    <mergeCell ref="D285:E285"/>
    <mergeCell ref="D286:E286"/>
    <mergeCell ref="D287:E287"/>
    <mergeCell ref="D288:E288"/>
    <mergeCell ref="D289:E289"/>
    <mergeCell ref="D290:E290"/>
    <mergeCell ref="D279:E279"/>
    <mergeCell ref="D280:E280"/>
    <mergeCell ref="D281:E281"/>
    <mergeCell ref="D282:E282"/>
    <mergeCell ref="D283:E283"/>
    <mergeCell ref="D284:E284"/>
    <mergeCell ref="B309:B310"/>
    <mergeCell ref="D309:D310"/>
    <mergeCell ref="D299:E299"/>
    <mergeCell ref="D300:E300"/>
    <mergeCell ref="D301:E301"/>
    <mergeCell ref="D302:E302"/>
    <mergeCell ref="D303:E303"/>
    <mergeCell ref="D304:E304"/>
    <mergeCell ref="D291:E291"/>
    <mergeCell ref="D294:E294"/>
    <mergeCell ref="D295:E295"/>
    <mergeCell ref="D296:E296"/>
    <mergeCell ref="D297:E297"/>
    <mergeCell ref="D298:E298"/>
    <mergeCell ref="D292:E292"/>
    <mergeCell ref="G54:O54"/>
    <mergeCell ref="G53:O53"/>
    <mergeCell ref="G9:O9"/>
    <mergeCell ref="G10:O10"/>
    <mergeCell ref="G11:O11"/>
    <mergeCell ref="B6:B8"/>
    <mergeCell ref="C6:C8"/>
    <mergeCell ref="D6:D8"/>
    <mergeCell ref="E6:E8"/>
    <mergeCell ref="F6:F8"/>
    <mergeCell ref="G7:G8"/>
    <mergeCell ref="M7:M8"/>
    <mergeCell ref="N7:N8"/>
    <mergeCell ref="O7:O8"/>
    <mergeCell ref="D42:E42"/>
    <mergeCell ref="D44:E44"/>
    <mergeCell ref="D45:E45"/>
    <mergeCell ref="D46:E46"/>
    <mergeCell ref="D47:E47"/>
    <mergeCell ref="D50:E50"/>
    <mergeCell ref="D36:E36"/>
    <mergeCell ref="D37:E37"/>
    <mergeCell ref="D38:E38"/>
    <mergeCell ref="D39:E39"/>
    <mergeCell ref="G91:O91"/>
    <mergeCell ref="G92:O92"/>
    <mergeCell ref="G121:O121"/>
    <mergeCell ref="G122:O122"/>
    <mergeCell ref="G174:O174"/>
    <mergeCell ref="G175:O175"/>
    <mergeCell ref="G176:O176"/>
    <mergeCell ref="G253:O253"/>
    <mergeCell ref="G254:O254"/>
    <mergeCell ref="C328:D330"/>
    <mergeCell ref="C332:D332"/>
    <mergeCell ref="B323:D323"/>
    <mergeCell ref="B318:E318"/>
    <mergeCell ref="G255:O255"/>
    <mergeCell ref="G271:O271"/>
    <mergeCell ref="G272:O272"/>
    <mergeCell ref="G273:O273"/>
    <mergeCell ref="G93:O93"/>
    <mergeCell ref="G123:O123"/>
    <mergeCell ref="G231:O231"/>
    <mergeCell ref="G148:O148"/>
    <mergeCell ref="C325:D326"/>
    <mergeCell ref="D317:E317"/>
    <mergeCell ref="D311:E311"/>
    <mergeCell ref="D312:E312"/>
    <mergeCell ref="D313:E313"/>
    <mergeCell ref="D314:E314"/>
    <mergeCell ref="D315:E315"/>
    <mergeCell ref="D316:E316"/>
    <mergeCell ref="D305:E305"/>
    <mergeCell ref="D306:E306"/>
    <mergeCell ref="D307:E307"/>
    <mergeCell ref="D308:E308"/>
  </mergeCells>
  <pageMargins left="0.70866141732283472" right="0.70866141732283472" top="0.74803149606299213" bottom="0.74803149606299213" header="0.31496062992125984" footer="0.31496062992125984"/>
  <pageSetup paperSize="120" scale="51" orientation="landscape" horizontalDpi="4294967294" r:id="rId1"/>
  <headerFooter>
    <oddHeader>&amp;L&amp;G&amp;R&amp;G</oddHeader>
    <oddFooter>&amp;C&amp;"Calibri,Negrita"&amp;K00435ACOMITÉ DE COORDINACIÓN INSTITUCIONAL
APROBADO MEDIANTE ACTA N° 56 DEL 08 DE SEPTIEMBRE DEL 2016</oddFooter>
  </headerFooter>
  <ignoredErrors>
    <ignoredError sqref="L85 L42 L130" formulaRange="1"/>
  </ignoredErrors>
  <drawing r:id="rId2"/>
  <legacyDrawing r:id="rId3"/>
  <legacyDrawingHF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00"/>
  <sheetViews>
    <sheetView topLeftCell="G1" workbookViewId="0">
      <pane ySplit="3" topLeftCell="A66" activePane="bottomLeft" state="frozen"/>
      <selection activeCell="A6" sqref="A6"/>
      <selection pane="bottomLeft" activeCell="A6" sqref="A6"/>
    </sheetView>
  </sheetViews>
  <sheetFormatPr baseColWidth="10" defaultColWidth="15.140625" defaultRowHeight="15" customHeight="1"/>
  <cols>
    <col min="1" max="1" width="8.28515625" style="213" customWidth="1"/>
    <col min="2" max="2" width="9.5703125" style="213" customWidth="1"/>
    <col min="3" max="3" width="28" style="213" customWidth="1"/>
    <col min="4" max="4" width="5.42578125" style="213" customWidth="1"/>
    <col min="5" max="5" width="36.85546875" style="213" customWidth="1"/>
    <col min="6" max="6" width="28" style="213" customWidth="1"/>
    <col min="7" max="7" width="8.140625" style="213" customWidth="1"/>
    <col min="8" max="8" width="43.28515625" style="213" customWidth="1"/>
    <col min="9" max="9" width="6.140625" style="213" customWidth="1"/>
    <col min="10" max="10" width="25.42578125" style="213" customWidth="1"/>
    <col min="11" max="11" width="22.140625" style="213" customWidth="1"/>
    <col min="12" max="12" width="11.28515625" style="213" customWidth="1"/>
    <col min="13" max="13" width="50.5703125" style="213" customWidth="1"/>
    <col min="14" max="14" width="13.7109375" style="213" customWidth="1"/>
    <col min="15" max="18" width="10.85546875" style="213" customWidth="1"/>
    <col min="19" max="19" width="12.42578125" style="213" customWidth="1"/>
    <col min="20" max="20" width="11.42578125" style="213" customWidth="1"/>
    <col min="21" max="21" width="14.28515625" style="213" customWidth="1"/>
    <col min="22" max="26" width="9.28515625" style="213" customWidth="1"/>
    <col min="27" max="27" width="10.5703125" style="213" customWidth="1"/>
    <col min="28" max="28" width="55.5703125" style="213" customWidth="1"/>
    <col min="29" max="30" width="29.42578125" style="213" customWidth="1"/>
    <col min="31" max="31" width="20.7109375" style="213" customWidth="1"/>
    <col min="32" max="37" width="14.5703125" style="213" customWidth="1"/>
    <col min="38" max="38" width="10.7109375" style="213" customWidth="1"/>
    <col min="39" max="44" width="9.140625" style="213" customWidth="1"/>
    <col min="45" max="48" width="8.28515625" style="213" customWidth="1"/>
    <col min="49" max="49" width="31.85546875" style="213" customWidth="1"/>
    <col min="50" max="61" width="8.28515625" style="213" customWidth="1"/>
    <col min="62" max="65" width="28.140625" style="213" customWidth="1"/>
    <col min="66" max="16384" width="15.140625" style="213"/>
  </cols>
  <sheetData>
    <row r="1" spans="1:63" ht="21.75" customHeight="1">
      <c r="B1" s="213">
        <v>1</v>
      </c>
      <c r="C1" s="213">
        <v>2</v>
      </c>
      <c r="D1" s="213">
        <v>3</v>
      </c>
      <c r="E1" s="213">
        <v>4</v>
      </c>
      <c r="F1" s="213">
        <v>5</v>
      </c>
      <c r="G1" s="213">
        <v>6</v>
      </c>
      <c r="H1" s="213">
        <v>7</v>
      </c>
      <c r="I1" s="213">
        <v>8</v>
      </c>
      <c r="J1" s="213">
        <v>9</v>
      </c>
      <c r="K1" s="213">
        <v>10</v>
      </c>
      <c r="L1" s="213">
        <v>11</v>
      </c>
      <c r="M1" s="213">
        <v>12</v>
      </c>
      <c r="N1" s="213">
        <v>13</v>
      </c>
      <c r="O1" s="213">
        <v>14</v>
      </c>
      <c r="P1" s="213">
        <v>15</v>
      </c>
      <c r="Q1" s="213">
        <v>16</v>
      </c>
      <c r="R1" s="213">
        <v>17</v>
      </c>
      <c r="S1" s="213">
        <v>18</v>
      </c>
      <c r="T1" s="213">
        <v>19</v>
      </c>
      <c r="U1" s="213">
        <v>20</v>
      </c>
      <c r="V1" s="213">
        <v>21</v>
      </c>
      <c r="W1" s="213">
        <v>22</v>
      </c>
      <c r="X1" s="213">
        <v>23</v>
      </c>
      <c r="Y1" s="213">
        <v>24</v>
      </c>
      <c r="Z1" s="213">
        <v>25</v>
      </c>
      <c r="AB1" s="213">
        <v>27</v>
      </c>
      <c r="AC1" s="213">
        <v>29</v>
      </c>
      <c r="AD1" s="213">
        <v>28</v>
      </c>
      <c r="AE1" s="213">
        <v>30</v>
      </c>
      <c r="AF1" s="213">
        <v>30</v>
      </c>
      <c r="AG1" s="213">
        <v>31</v>
      </c>
      <c r="AH1" s="213">
        <v>32</v>
      </c>
      <c r="AI1" s="213">
        <v>33</v>
      </c>
      <c r="AJ1" s="213">
        <v>34</v>
      </c>
      <c r="AK1" s="213">
        <v>35</v>
      </c>
      <c r="AL1" s="213">
        <v>36</v>
      </c>
      <c r="AM1" s="213">
        <v>37</v>
      </c>
      <c r="AN1" s="213">
        <v>38</v>
      </c>
      <c r="AO1" s="213">
        <v>39</v>
      </c>
      <c r="AP1" s="213">
        <v>40</v>
      </c>
      <c r="AQ1" s="213">
        <v>41</v>
      </c>
    </row>
    <row r="2" spans="1:63" ht="19.5" customHeight="1">
      <c r="C2" s="213">
        <v>1</v>
      </c>
      <c r="D2" s="68"/>
      <c r="E2" s="68"/>
      <c r="F2" s="68"/>
      <c r="G2" s="68"/>
      <c r="H2" s="68"/>
      <c r="I2" s="68"/>
      <c r="J2" s="68"/>
      <c r="K2" s="68"/>
      <c r="L2" s="68"/>
      <c r="M2" s="68"/>
      <c r="N2" s="68"/>
      <c r="O2" s="68"/>
      <c r="P2" s="68"/>
      <c r="Q2" s="68"/>
      <c r="R2" s="68"/>
      <c r="S2" s="68"/>
      <c r="T2" s="68"/>
      <c r="U2" s="68"/>
      <c r="V2" s="68"/>
      <c r="W2" s="68"/>
      <c r="X2" s="68"/>
      <c r="Y2" s="68"/>
      <c r="Z2" s="68"/>
      <c r="AA2" s="68"/>
      <c r="AB2" s="213">
        <v>3</v>
      </c>
      <c r="AD2" s="83"/>
      <c r="AE2" s="213">
        <v>6</v>
      </c>
      <c r="AF2" s="213">
        <v>7</v>
      </c>
      <c r="AG2" s="213">
        <v>8</v>
      </c>
      <c r="AH2" s="213">
        <v>9</v>
      </c>
      <c r="AI2" s="213">
        <v>10</v>
      </c>
      <c r="AJ2" s="213">
        <v>11</v>
      </c>
      <c r="AL2" s="213">
        <v>6</v>
      </c>
      <c r="AM2" s="213">
        <v>7</v>
      </c>
      <c r="AN2" s="213">
        <v>8</v>
      </c>
      <c r="AO2" s="213">
        <v>9</v>
      </c>
      <c r="AP2" s="213">
        <v>10</v>
      </c>
      <c r="AQ2" s="213">
        <v>11</v>
      </c>
    </row>
    <row r="3" spans="1:63" ht="49.5" customHeight="1">
      <c r="A3" s="249">
        <f>+MAX(A4:A247)</f>
        <v>260</v>
      </c>
      <c r="B3" s="250"/>
      <c r="C3" s="70" t="s">
        <v>17</v>
      </c>
      <c r="D3" s="70" t="s">
        <v>743</v>
      </c>
      <c r="E3" s="70" t="s">
        <v>744</v>
      </c>
      <c r="F3" s="77" t="s">
        <v>21</v>
      </c>
      <c r="G3" s="77" t="s">
        <v>745</v>
      </c>
      <c r="H3" s="84" t="s">
        <v>24</v>
      </c>
      <c r="I3" s="84" t="s">
        <v>746</v>
      </c>
      <c r="J3" s="141" t="s">
        <v>27</v>
      </c>
      <c r="K3" s="141" t="s">
        <v>747</v>
      </c>
      <c r="L3" s="142" t="s">
        <v>903</v>
      </c>
      <c r="M3" s="141" t="s">
        <v>749</v>
      </c>
      <c r="N3" s="142" t="s">
        <v>750</v>
      </c>
      <c r="O3" s="142">
        <v>2015</v>
      </c>
      <c r="P3" s="142">
        <v>2016</v>
      </c>
      <c r="Q3" s="142">
        <v>2017</v>
      </c>
      <c r="R3" s="142">
        <v>2018</v>
      </c>
      <c r="S3" s="142" t="s">
        <v>751</v>
      </c>
      <c r="T3" s="142" t="s">
        <v>752</v>
      </c>
      <c r="U3" s="142" t="s">
        <v>750</v>
      </c>
      <c r="V3" s="142">
        <v>2015</v>
      </c>
      <c r="W3" s="142">
        <v>2016</v>
      </c>
      <c r="X3" s="142">
        <v>2017</v>
      </c>
      <c r="Y3" s="142">
        <v>2018</v>
      </c>
      <c r="Z3" s="142" t="s">
        <v>751</v>
      </c>
      <c r="AA3" s="70" t="s">
        <v>753</v>
      </c>
      <c r="AB3" s="71" t="s">
        <v>754</v>
      </c>
      <c r="AC3" s="71" t="s">
        <v>755</v>
      </c>
      <c r="AD3" s="71" t="s">
        <v>756</v>
      </c>
      <c r="AE3" s="71" t="s">
        <v>757</v>
      </c>
      <c r="AF3" s="71" t="s">
        <v>750</v>
      </c>
      <c r="AG3" s="71">
        <v>2015</v>
      </c>
      <c r="AH3" s="71">
        <v>2016</v>
      </c>
      <c r="AI3" s="71">
        <v>2017</v>
      </c>
      <c r="AJ3" s="71">
        <v>2018</v>
      </c>
      <c r="AK3" s="71" t="s">
        <v>758</v>
      </c>
      <c r="AL3" s="71" t="s">
        <v>759</v>
      </c>
      <c r="AM3" s="252" t="s">
        <v>750</v>
      </c>
      <c r="AN3" s="252">
        <v>2015</v>
      </c>
      <c r="AO3" s="252">
        <v>2016</v>
      </c>
      <c r="AP3" s="252">
        <v>2017</v>
      </c>
      <c r="AQ3" s="252">
        <v>2018</v>
      </c>
      <c r="AR3" s="252" t="s">
        <v>758</v>
      </c>
      <c r="AS3" s="251" t="s">
        <v>760</v>
      </c>
      <c r="AT3" s="251" t="s">
        <v>761</v>
      </c>
      <c r="AU3" s="251"/>
      <c r="AV3" s="251"/>
      <c r="AW3" s="251"/>
      <c r="AX3" s="251"/>
      <c r="AY3" s="251"/>
      <c r="AZ3" s="251"/>
      <c r="BA3" s="251"/>
      <c r="BB3" s="251"/>
      <c r="BC3" s="251"/>
      <c r="BD3" s="251"/>
      <c r="BE3" s="251"/>
      <c r="BF3" s="251"/>
      <c r="BG3" s="251"/>
      <c r="BH3" s="251"/>
      <c r="BI3" s="250"/>
      <c r="BJ3" s="71" t="s">
        <v>756</v>
      </c>
      <c r="BK3" s="251"/>
    </row>
    <row r="4" spans="1:63" ht="73.5" customHeight="1">
      <c r="A4" s="253">
        <v>16</v>
      </c>
      <c r="B4" s="253" t="str">
        <f t="shared" ref="B4:B13" si="0">+AA4</f>
        <v>P16</v>
      </c>
      <c r="C4" s="126" t="s">
        <v>56</v>
      </c>
      <c r="D4" s="254" t="s">
        <v>19</v>
      </c>
      <c r="E4" s="73" t="str">
        <f>+'PLAN INDICATIVO ORIGINAL '!$D$12</f>
        <v>ATENCIÓN Y TRATAMIENTO PENITENCIARIO</v>
      </c>
      <c r="F4" s="255" t="str">
        <f>+'PLAN INDICATIVO ORIGINAL '!$D$13</f>
        <v>ATENCIÓN BASICA</v>
      </c>
      <c r="G4" s="255" t="s">
        <v>25</v>
      </c>
      <c r="H4" s="256" t="str">
        <f>+'PLAN INDICATIVO ORIGINAL '!$D$14</f>
        <v>Sostener la Atención Social a la PPL, que les otorgue condiciones dignas en la  Prisionalización.</v>
      </c>
      <c r="I4" s="255" t="s">
        <v>762</v>
      </c>
      <c r="J4" s="141" t="str">
        <f>+'PLAN INDICATIVO ORIGINAL '!$D$15</f>
        <v>ALIMENTACIÓN</v>
      </c>
      <c r="K4" s="141" t="s">
        <v>763</v>
      </c>
      <c r="L4" s="141" t="s">
        <v>28</v>
      </c>
      <c r="M4" s="257" t="str">
        <f>+'PLAN INDICATIVO ORIGINAL '!$E$15</f>
        <v>Informes de análisis y concepto técnico de las actas de los comités de seguimiento al suministro de alimentación para la PPL.</v>
      </c>
      <c r="N4" s="258">
        <f>VLOOKUP(L4,'PLAN INDICATIVO ORIGINAL '!$C$13:$M$343,6,0)</f>
        <v>6</v>
      </c>
      <c r="O4" s="258">
        <f>VLOOKUP(L4,'PLAN INDICATIVO ORIGINAL '!$C$13:$M$343,7,0)</f>
        <v>6</v>
      </c>
      <c r="P4" s="258">
        <f>VLOOKUP(L4,'PLAN INDICATIVO ORIGINAL '!$C$13:$M$343,8,0)</f>
        <v>6</v>
      </c>
      <c r="Q4" s="258">
        <f>VLOOKUP(L4,'PLAN INDICATIVO ORIGINAL '!$C$13:$M$343,9,0)</f>
        <v>6</v>
      </c>
      <c r="R4" s="258">
        <f>VLOOKUP(L4,'PLAN INDICATIVO ORIGINAL '!$C$13:$M$343,10,0)</f>
        <v>24</v>
      </c>
      <c r="S4" s="258" t="str">
        <f>VLOOKUP(L4,'PLAN INDICATIVO ORIGINAL '!$C$13:$M$343,11,0)</f>
        <v>Número</v>
      </c>
      <c r="T4" s="258" t="e">
        <f>VLOOKUP(L4,'PLAN INDICATIVO ORIGINAL '!$C$13:$M$343,12,0)</f>
        <v>#REF!</v>
      </c>
      <c r="U4" s="258">
        <f t="shared" ref="U4:Z4" si="1">+N4</f>
        <v>6</v>
      </c>
      <c r="V4" s="258">
        <f t="shared" si="1"/>
        <v>6</v>
      </c>
      <c r="W4" s="258">
        <f t="shared" si="1"/>
        <v>6</v>
      </c>
      <c r="X4" s="258">
        <f t="shared" si="1"/>
        <v>6</v>
      </c>
      <c r="Y4" s="258">
        <f t="shared" si="1"/>
        <v>24</v>
      </c>
      <c r="Z4" s="258" t="str">
        <f t="shared" si="1"/>
        <v>Número</v>
      </c>
      <c r="AA4" s="253" t="str">
        <f>+'PLAN INDICATIVO ORIGINAL '!C16</f>
        <v>P16</v>
      </c>
      <c r="AB4" s="253" t="str">
        <f>+'PLAN INDICATIVO ORIGINAL '!D16</f>
        <v>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v>
      </c>
      <c r="AC4" s="58" t="str">
        <f>+'PLAN INDICATIVO ORIGINAL '!F16</f>
        <v>DIRECCIÓN DE ATENCIÓN Y TRATAMIENTO</v>
      </c>
      <c r="AD4" s="58" t="str">
        <f>+'PLAN INDICATIVO ORIGINAL '!F15</f>
        <v>DIRECCIÓN DE ATENCIÓN Y TRATAMIENTO</v>
      </c>
      <c r="AE4" s="58" t="s">
        <v>764</v>
      </c>
      <c r="AF4" s="259">
        <f>VLOOKUP(AA4,'PLAN INDICATIVO ORIGINAL '!$C$13:$M$343,6,0)</f>
        <v>1</v>
      </c>
      <c r="AG4" s="260">
        <f>VLOOKUP(AA4,'PLAN INDICATIVO ORIGINAL '!$C$13:$M$343,7,0)</f>
        <v>0</v>
      </c>
      <c r="AH4" s="260">
        <f>VLOOKUP(AA4,'PLAN INDICATIVO ORIGINAL '!$C$13:$M$343,8,0)</f>
        <v>0</v>
      </c>
      <c r="AI4" s="260">
        <f>VLOOKUP(AA4,'PLAN INDICATIVO ORIGINAL '!$C$13:$M$343,9,0)</f>
        <v>0</v>
      </c>
      <c r="AJ4" s="260">
        <f>VLOOKUP(AA4,'PLAN INDICATIVO ORIGINAL '!$C$13:$M$343,10,0)</f>
        <v>1</v>
      </c>
      <c r="AK4" s="260" t="str">
        <f>VLOOKUP(AA4,'PLAN INDICATIVO ORIGINAL '!$C$13:$M$343,11,0)</f>
        <v>Número</v>
      </c>
      <c r="AL4" s="261" t="e">
        <f>VLOOKUP(AA4,'PLAN INDICATIVO ORIGINAL '!$C$13:$M$343,12,0)</f>
        <v>#REF!</v>
      </c>
      <c r="AM4" s="262">
        <f t="shared" ref="AM4:AR4" si="2">+AF4</f>
        <v>1</v>
      </c>
      <c r="AN4" s="262">
        <f t="shared" si="2"/>
        <v>0</v>
      </c>
      <c r="AO4" s="262">
        <f t="shared" si="2"/>
        <v>0</v>
      </c>
      <c r="AP4" s="262">
        <f t="shared" si="2"/>
        <v>0</v>
      </c>
      <c r="AQ4" s="262">
        <f t="shared" si="2"/>
        <v>1</v>
      </c>
      <c r="AR4" s="262" t="str">
        <f t="shared" si="2"/>
        <v>Número</v>
      </c>
      <c r="AS4" s="263" t="s">
        <v>765</v>
      </c>
      <c r="AV4" s="213" t="s">
        <v>34</v>
      </c>
      <c r="AW4" s="213" t="s">
        <v>31</v>
      </c>
      <c r="AX4" s="213" t="s">
        <v>764</v>
      </c>
      <c r="BI4" s="253">
        <v>16</v>
      </c>
      <c r="BJ4" s="58" t="s">
        <v>31</v>
      </c>
    </row>
    <row r="5" spans="1:63" ht="81" customHeight="1">
      <c r="A5" s="253">
        <v>179</v>
      </c>
      <c r="B5" s="253" t="str">
        <f t="shared" si="0"/>
        <v>P179</v>
      </c>
      <c r="C5" s="126" t="s">
        <v>56</v>
      </c>
      <c r="D5" s="254" t="s">
        <v>19</v>
      </c>
      <c r="E5" s="73" t="str">
        <f>+'PLAN INDICATIVO ORIGINAL '!$D$12</f>
        <v>ATENCIÓN Y TRATAMIENTO PENITENCIARIO</v>
      </c>
      <c r="F5" s="255" t="str">
        <f>+'PLAN INDICATIVO ORIGINAL '!$D$13</f>
        <v>ATENCIÓN BASICA</v>
      </c>
      <c r="G5" s="255" t="s">
        <v>25</v>
      </c>
      <c r="H5" s="256" t="str">
        <f>+'PLAN INDICATIVO ORIGINAL '!$D$14</f>
        <v>Sostener la Atención Social a la PPL, que les otorgue condiciones dignas en la  Prisionalización.</v>
      </c>
      <c r="I5" s="255" t="s">
        <v>762</v>
      </c>
      <c r="J5" s="141" t="str">
        <f>+'PLAN INDICATIVO ORIGINAL '!$D$15</f>
        <v>ALIMENTACIÓN</v>
      </c>
      <c r="K5" s="141" t="s">
        <v>763</v>
      </c>
      <c r="L5" s="141" t="s">
        <v>28</v>
      </c>
      <c r="M5" s="257" t="str">
        <f>+'PLAN INDICATIVO ORIGINAL '!$E$15</f>
        <v>Informes de análisis y concepto técnico de las actas de los comités de seguimiento al suministro de alimentación para la PPL.</v>
      </c>
      <c r="N5" s="258">
        <f>VLOOKUP(L5,'PLAN INDICATIVO ORIGINAL '!$C$13:$M$343,6,0)</f>
        <v>6</v>
      </c>
      <c r="O5" s="258">
        <f>VLOOKUP(L5,'PLAN INDICATIVO ORIGINAL '!$C$13:$M$343,7,0)</f>
        <v>6</v>
      </c>
      <c r="P5" s="258">
        <f>VLOOKUP(L5,'PLAN INDICATIVO ORIGINAL '!$C$13:$M$343,8,0)</f>
        <v>6</v>
      </c>
      <c r="Q5" s="258">
        <f>VLOOKUP(L5,'PLAN INDICATIVO ORIGINAL '!$C$13:$M$343,9,0)</f>
        <v>6</v>
      </c>
      <c r="R5" s="258">
        <f>VLOOKUP(L5,'PLAN INDICATIVO ORIGINAL '!$C$13:$M$343,10,0)</f>
        <v>24</v>
      </c>
      <c r="S5" s="258" t="str">
        <f>VLOOKUP(L5,'PLAN INDICATIVO ORIGINAL '!$C$13:$M$343,11,0)</f>
        <v>Número</v>
      </c>
      <c r="T5" s="258" t="e">
        <f>VLOOKUP(L5,'PLAN INDICATIVO ORIGINAL '!$C$13:$M$343,12,0)</f>
        <v>#REF!</v>
      </c>
      <c r="U5" s="258">
        <f t="shared" ref="U5:Z5" si="3">+N5</f>
        <v>6</v>
      </c>
      <c r="V5" s="258">
        <f t="shared" si="3"/>
        <v>6</v>
      </c>
      <c r="W5" s="258">
        <f t="shared" si="3"/>
        <v>6</v>
      </c>
      <c r="X5" s="258">
        <f t="shared" si="3"/>
        <v>6</v>
      </c>
      <c r="Y5" s="258">
        <f t="shared" si="3"/>
        <v>24</v>
      </c>
      <c r="Z5" s="258" t="str">
        <f t="shared" si="3"/>
        <v>Número</v>
      </c>
      <c r="AA5" s="253" t="str">
        <f>+'PLAN INDICATIVO ORIGINAL '!C17</f>
        <v>P179</v>
      </c>
      <c r="AB5" s="253" t="str">
        <f>+'PLAN INDICATIVO ORIGINAL '!D17</f>
        <v>Estrategias para el mejoramiento  de las condiciones higiénico-sanitarias de las actividades productivas de los ERON relacionadas con alimentos, elaboradas e implementadas.</v>
      </c>
      <c r="AC5" s="58" t="str">
        <f>VLOOKUP(AB5,'PLAN INDICATIVO ORIGINAL '!$D$12:$F$313,3,0)</f>
        <v>DIRECCIÓN DE ATENCIÓN Y TRATAMIENTO</v>
      </c>
      <c r="AD5" s="58" t="str">
        <f>+'PLAN INDICATIVO ORIGINAL '!F16</f>
        <v>DIRECCIÓN DE ATENCIÓN Y TRATAMIENTO</v>
      </c>
      <c r="AE5" s="58" t="s">
        <v>764</v>
      </c>
      <c r="AF5" s="259">
        <f>VLOOKUP(AA5,'PLAN INDICATIVO ORIGINAL '!$C$13:$M$343,6,0)</f>
        <v>0</v>
      </c>
      <c r="AG5" s="260">
        <f>VLOOKUP(AA5,'PLAN INDICATIVO ORIGINAL '!$C$13:$M$343,7,0)</f>
        <v>1</v>
      </c>
      <c r="AH5" s="260">
        <f>VLOOKUP(AA5,'PLAN INDICATIVO ORIGINAL '!$C$13:$M$343,8,0)</f>
        <v>1</v>
      </c>
      <c r="AI5" s="260">
        <f>VLOOKUP(AA5,'PLAN INDICATIVO ORIGINAL '!$C$13:$M$343,9,0)</f>
        <v>1</v>
      </c>
      <c r="AJ5" s="260">
        <f>VLOOKUP(AA5,'PLAN INDICATIVO ORIGINAL '!$C$13:$M$343,10,0)</f>
        <v>3</v>
      </c>
      <c r="AK5" s="260" t="str">
        <f>VLOOKUP(AA5,'PLAN INDICATIVO ORIGINAL '!$C$13:$M$343,11,0)</f>
        <v>Número</v>
      </c>
      <c r="AL5" s="261" t="e">
        <f>VLOOKUP(AA5,'PLAN INDICATIVO ORIGINAL '!$C$13:$M$343,12,0)</f>
        <v>#REF!</v>
      </c>
      <c r="AM5" s="262">
        <f t="shared" ref="AM5:AR5" si="4">+AF5</f>
        <v>0</v>
      </c>
      <c r="AN5" s="262">
        <f t="shared" si="4"/>
        <v>1</v>
      </c>
      <c r="AO5" s="262">
        <f t="shared" si="4"/>
        <v>1</v>
      </c>
      <c r="AP5" s="262">
        <f t="shared" si="4"/>
        <v>1</v>
      </c>
      <c r="AQ5" s="262">
        <f t="shared" si="4"/>
        <v>3</v>
      </c>
      <c r="AR5" s="262" t="str">
        <f t="shared" si="4"/>
        <v>Número</v>
      </c>
      <c r="AS5" s="263" t="s">
        <v>765</v>
      </c>
      <c r="AV5" s="213" t="s">
        <v>37</v>
      </c>
      <c r="AW5" s="213" t="s">
        <v>31</v>
      </c>
      <c r="AX5" s="213" t="s">
        <v>764</v>
      </c>
      <c r="BI5" s="253">
        <v>179</v>
      </c>
      <c r="BJ5" s="58" t="s">
        <v>31</v>
      </c>
    </row>
    <row r="6" spans="1:63" ht="81" customHeight="1">
      <c r="A6" s="253">
        <v>256</v>
      </c>
      <c r="B6" s="253" t="str">
        <f t="shared" si="0"/>
        <v>P256</v>
      </c>
      <c r="C6" s="126" t="s">
        <v>56</v>
      </c>
      <c r="D6" s="254" t="s">
        <v>19</v>
      </c>
      <c r="E6" s="73" t="str">
        <f>+'PLAN INDICATIVO ORIGINAL '!$D$12</f>
        <v>ATENCIÓN Y TRATAMIENTO PENITENCIARIO</v>
      </c>
      <c r="F6" s="255" t="str">
        <f>+'PLAN INDICATIVO ORIGINAL '!$D$13</f>
        <v>ATENCIÓN BASICA</v>
      </c>
      <c r="G6" s="255" t="s">
        <v>25</v>
      </c>
      <c r="H6" s="256" t="str">
        <f>+'PLAN INDICATIVO ORIGINAL '!$D$14</f>
        <v>Sostener la Atención Social a la PPL, que les otorgue condiciones dignas en la  Prisionalización.</v>
      </c>
      <c r="I6" s="255" t="s">
        <v>762</v>
      </c>
      <c r="J6" s="141" t="str">
        <f>+'PLAN INDICATIVO ORIGINAL '!$D$15</f>
        <v>ALIMENTACIÓN</v>
      </c>
      <c r="K6" s="141" t="s">
        <v>763</v>
      </c>
      <c r="L6" s="141" t="s">
        <v>28</v>
      </c>
      <c r="M6" s="257" t="str">
        <f>+'PLAN INDICATIVO ORIGINAL '!$E$15</f>
        <v>Informes de análisis y concepto técnico de las actas de los comités de seguimiento al suministro de alimentación para la PPL.</v>
      </c>
      <c r="N6" s="258">
        <f>VLOOKUP(L6,'PLAN INDICATIVO ORIGINAL '!$C$13:$M$343,6,0)</f>
        <v>6</v>
      </c>
      <c r="O6" s="258">
        <f>VLOOKUP(L6,'PLAN INDICATIVO ORIGINAL '!$C$13:$M$343,7,0)</f>
        <v>6</v>
      </c>
      <c r="P6" s="258">
        <f>VLOOKUP(L6,'PLAN INDICATIVO ORIGINAL '!$C$13:$M$343,8,0)</f>
        <v>6</v>
      </c>
      <c r="Q6" s="258">
        <f>VLOOKUP(L6,'PLAN INDICATIVO ORIGINAL '!$C$13:$M$343,9,0)</f>
        <v>6</v>
      </c>
      <c r="R6" s="258">
        <f>VLOOKUP(L6,'PLAN INDICATIVO ORIGINAL '!$C$13:$M$343,10,0)</f>
        <v>24</v>
      </c>
      <c r="S6" s="258" t="str">
        <f>VLOOKUP(L6,'PLAN INDICATIVO ORIGINAL '!$C$13:$M$343,11,0)</f>
        <v>Número</v>
      </c>
      <c r="T6" s="258" t="e">
        <f>VLOOKUP(L6,'PLAN INDICATIVO ORIGINAL '!$C$13:$M$343,12,0)</f>
        <v>#REF!</v>
      </c>
      <c r="U6" s="258">
        <f t="shared" ref="U6:Z6" si="5">+N6</f>
        <v>6</v>
      </c>
      <c r="V6" s="258">
        <f t="shared" si="5"/>
        <v>6</v>
      </c>
      <c r="W6" s="258">
        <f t="shared" si="5"/>
        <v>6</v>
      </c>
      <c r="X6" s="258">
        <f t="shared" si="5"/>
        <v>6</v>
      </c>
      <c r="Y6" s="258">
        <f t="shared" si="5"/>
        <v>24</v>
      </c>
      <c r="Z6" s="258" t="str">
        <f t="shared" si="5"/>
        <v>Número</v>
      </c>
      <c r="AA6" s="253" t="str">
        <f>+'PLAN INDICATIVO ORIGINAL '!C18</f>
        <v>P256</v>
      </c>
      <c r="AB6" s="253" t="str">
        <f>+'PLAN INDICATIVO ORIGINAL '!D18</f>
        <v>Informes de análisis de las actas de Comité de Seguimiento al Suministro de Alimentación COSAL</v>
      </c>
      <c r="AC6" s="58" t="str">
        <f>VLOOKUP(AB6,'PLAN INDICATIVO ORIGINAL '!$D$12:$F$313,3,0)</f>
        <v>DIRECCIÓN DE ATENCIÓN Y TRATAMIENTO</v>
      </c>
      <c r="AD6" s="58" t="str">
        <f>+'PLAN INDICATIVO ORIGINAL '!F17</f>
        <v>DIRECCIÓN DE ATENCIÓN Y TRATAMIENTO</v>
      </c>
      <c r="AE6" s="58" t="s">
        <v>764</v>
      </c>
      <c r="AF6" s="259">
        <f>VLOOKUP(AA6,'PLAN INDICATIVO ORIGINAL '!$C$13:$M$343,6,0)</f>
        <v>0</v>
      </c>
      <c r="AG6" s="260">
        <f>VLOOKUP(AA6,'PLAN INDICATIVO ORIGINAL '!$C$13:$M$343,7,0)</f>
        <v>6</v>
      </c>
      <c r="AH6" s="260">
        <f>VLOOKUP(AA6,'PLAN INDICATIVO ORIGINAL '!$C$13:$M$343,8,0)</f>
        <v>0</v>
      </c>
      <c r="AI6" s="260">
        <f>VLOOKUP(AA6,'PLAN INDICATIVO ORIGINAL '!$C$13:$M$343,9,0)</f>
        <v>0</v>
      </c>
      <c r="AJ6" s="260">
        <f>VLOOKUP(AA6,'PLAN INDICATIVO ORIGINAL '!$C$13:$M$343,10,0)</f>
        <v>6</v>
      </c>
      <c r="AK6" s="260" t="str">
        <f>VLOOKUP(AA6,'PLAN INDICATIVO ORIGINAL '!$C$13:$M$343,11,0)</f>
        <v>Número</v>
      </c>
      <c r="AL6" s="261" t="e">
        <f>VLOOKUP(AA6,'PLAN INDICATIVO ORIGINAL '!$C$13:$M$343,12,0)</f>
        <v>#REF!</v>
      </c>
      <c r="AM6" s="262">
        <f t="shared" ref="AM6:AR6" si="6">+AF6</f>
        <v>0</v>
      </c>
      <c r="AN6" s="262">
        <f t="shared" si="6"/>
        <v>6</v>
      </c>
      <c r="AO6" s="262">
        <f t="shared" si="6"/>
        <v>0</v>
      </c>
      <c r="AP6" s="262">
        <f t="shared" si="6"/>
        <v>0</v>
      </c>
      <c r="AQ6" s="262">
        <f t="shared" si="6"/>
        <v>6</v>
      </c>
      <c r="AR6" s="262" t="str">
        <f t="shared" si="6"/>
        <v>Número</v>
      </c>
      <c r="AS6" s="263" t="s">
        <v>765</v>
      </c>
      <c r="AV6" s="213" t="s">
        <v>39</v>
      </c>
      <c r="AW6" s="213" t="s">
        <v>31</v>
      </c>
      <c r="AX6" s="213" t="s">
        <v>764</v>
      </c>
      <c r="BI6" s="253">
        <v>256</v>
      </c>
      <c r="BJ6" s="58" t="s">
        <v>31</v>
      </c>
    </row>
    <row r="7" spans="1:63" ht="40.5" customHeight="1">
      <c r="A7" s="253">
        <v>89</v>
      </c>
      <c r="B7" s="253" t="str">
        <f t="shared" si="0"/>
        <v>P89</v>
      </c>
      <c r="C7" s="120" t="s">
        <v>33</v>
      </c>
      <c r="D7" s="254" t="s">
        <v>19</v>
      </c>
      <c r="E7" s="73" t="str">
        <f>+'PLAN INDICATIVO ORIGINAL '!$D$12</f>
        <v>ATENCIÓN Y TRATAMIENTO PENITENCIARIO</v>
      </c>
      <c r="F7" s="255" t="str">
        <f>+'PLAN INDICATIVO ORIGINAL '!$D$13</f>
        <v>ATENCIÓN BASICA</v>
      </c>
      <c r="G7" s="255" t="s">
        <v>25</v>
      </c>
      <c r="H7" s="256" t="str">
        <f>+'PLAN INDICATIVO ORIGINAL '!$D$14</f>
        <v>Sostener la Atención Social a la PPL, que les otorgue condiciones dignas en la  Prisionalización.</v>
      </c>
      <c r="I7" s="255" t="s">
        <v>766</v>
      </c>
      <c r="J7" s="264" t="str">
        <f>+'PLAN INDICATIVO ORIGINAL '!$D$19</f>
        <v>SALUD</v>
      </c>
      <c r="K7" s="264" t="s">
        <v>767</v>
      </c>
      <c r="L7" s="141" t="s">
        <v>42</v>
      </c>
      <c r="M7" s="265" t="str">
        <f>+'PLAN INDICATIVO ORIGINAL '!$E$19</f>
        <v>Porcentaje de PPL a cargo del INPEC con cobertura en salud.</v>
      </c>
      <c r="N7" s="266">
        <f>VLOOKUP(L7,'PLAN INDICATIVO ORIGINAL '!$C$13:$M$343,6,0)</f>
        <v>0.9</v>
      </c>
      <c r="O7" s="266">
        <f>VLOOKUP(L7,'PLAN INDICATIVO ORIGINAL '!$C$13:$M$343,7,0)</f>
        <v>0.98</v>
      </c>
      <c r="P7" s="266">
        <f>VLOOKUP(L7,'PLAN INDICATIVO ORIGINAL '!$C$13:$M$343,8,0)</f>
        <v>0.98</v>
      </c>
      <c r="Q7" s="266">
        <f>VLOOKUP(L7,'PLAN INDICATIVO ORIGINAL '!$C$13:$M$343,9,0)</f>
        <v>0.98</v>
      </c>
      <c r="R7" s="266">
        <f>VLOOKUP(L7,'PLAN INDICATIVO ORIGINAL '!$C$13:$M$343,10,0)</f>
        <v>0.98</v>
      </c>
      <c r="S7" s="266" t="str">
        <f>VLOOKUP(L7,'PLAN INDICATIVO ORIGINAL '!$C$13:$M$343,11,0)</f>
        <v>Porcentaje</v>
      </c>
      <c r="T7" s="258" t="e">
        <f>VLOOKUP(L7,'PLAN INDICATIVO ORIGINAL '!$C$13:$M$343,12,0)</f>
        <v>#REF!</v>
      </c>
      <c r="U7" s="258">
        <f t="shared" ref="U7:Z7" si="7">+N7*100</f>
        <v>90</v>
      </c>
      <c r="V7" s="258">
        <f t="shared" si="7"/>
        <v>98</v>
      </c>
      <c r="W7" s="258">
        <f t="shared" si="7"/>
        <v>98</v>
      </c>
      <c r="X7" s="258">
        <f t="shared" si="7"/>
        <v>98</v>
      </c>
      <c r="Y7" s="258">
        <f t="shared" si="7"/>
        <v>98</v>
      </c>
      <c r="Z7" s="258" t="e">
        <f t="shared" si="7"/>
        <v>#VALUE!</v>
      </c>
      <c r="AA7" s="114" t="str">
        <f>+'PLAN INDICATIVO ORIGINAL '!C20</f>
        <v>P89</v>
      </c>
      <c r="AB7" s="253" t="str">
        <f>+'PLAN INDICATIVO ORIGINAL '!D20</f>
        <v>Seguimiento a la notificación obligatoria de los eventos de interés en salud pública por los ERON considerados como UPGD</v>
      </c>
      <c r="AC7" s="58" t="str">
        <f>VLOOKUP(AB7,'PLAN INDICATIVO ORIGINAL '!$D$12:$F$313,3,0)</f>
        <v>DIRECCIÓN DE ATENCIÓN Y TRATAMIENTO</v>
      </c>
      <c r="AD7" s="58" t="str">
        <f>+'PLAN INDICATIVO ORIGINAL '!F18</f>
        <v>DIRECCIÓN DE ATENCIÓN Y TRATAMIENTO</v>
      </c>
      <c r="AE7" s="58" t="s">
        <v>764</v>
      </c>
      <c r="AF7" s="267">
        <f>VLOOKUP(AA7,'PLAN INDICATIVO ORIGINAL '!$C$13:$M$343,6,0)</f>
        <v>0.6</v>
      </c>
      <c r="AG7" s="268">
        <f>VLOOKUP(AA7,'PLAN INDICATIVO ORIGINAL '!$C$13:$M$343,7,0)</f>
        <v>0.65</v>
      </c>
      <c r="AH7" s="268">
        <f>VLOOKUP(AA7,'PLAN INDICATIVO ORIGINAL '!$C$13:$M$343,8,0)</f>
        <v>0.7</v>
      </c>
      <c r="AI7" s="268">
        <f>VLOOKUP(AA7,'PLAN INDICATIVO ORIGINAL '!$C$13:$M$343,9,0)</f>
        <v>0.75</v>
      </c>
      <c r="AJ7" s="268">
        <f>VLOOKUP(AA7,'PLAN INDICATIVO ORIGINAL '!$C$13:$M$343,10,0)</f>
        <v>0.75</v>
      </c>
      <c r="AK7" s="268" t="str">
        <f>VLOOKUP(AA7,'PLAN INDICATIVO ORIGINAL '!$C$13:$M$343,11,0)</f>
        <v>Porcentaje</v>
      </c>
      <c r="AL7" s="261" t="e">
        <f>VLOOKUP(AA7,'PLAN INDICATIVO ORIGINAL '!$C$13:$M$343,12,0)</f>
        <v>#REF!</v>
      </c>
      <c r="AM7" s="269">
        <f t="shared" ref="AM7:AR7" si="8">+AF7*100</f>
        <v>60</v>
      </c>
      <c r="AN7" s="269">
        <f t="shared" si="8"/>
        <v>65</v>
      </c>
      <c r="AO7" s="269">
        <f t="shared" si="8"/>
        <v>70</v>
      </c>
      <c r="AP7" s="269">
        <f t="shared" si="8"/>
        <v>75</v>
      </c>
      <c r="AQ7" s="269">
        <f t="shared" si="8"/>
        <v>75</v>
      </c>
      <c r="AR7" s="269" t="e">
        <f t="shared" si="8"/>
        <v>#VALUE!</v>
      </c>
      <c r="AS7" s="263" t="s">
        <v>765</v>
      </c>
      <c r="AV7" s="213" t="s">
        <v>46</v>
      </c>
      <c r="AW7" s="213" t="s">
        <v>31</v>
      </c>
      <c r="AX7" s="213" t="s">
        <v>764</v>
      </c>
      <c r="BI7" s="253">
        <v>89</v>
      </c>
      <c r="BJ7" s="58" t="s">
        <v>44</v>
      </c>
    </row>
    <row r="8" spans="1:63" ht="54" customHeight="1">
      <c r="A8" s="253">
        <v>198</v>
      </c>
      <c r="B8" s="253" t="str">
        <f t="shared" si="0"/>
        <v>P198</v>
      </c>
      <c r="C8" s="120" t="s">
        <v>36</v>
      </c>
      <c r="D8" s="254" t="s">
        <v>19</v>
      </c>
      <c r="E8" s="73" t="str">
        <f>+'PLAN INDICATIVO ORIGINAL '!$D$12</f>
        <v>ATENCIÓN Y TRATAMIENTO PENITENCIARIO</v>
      </c>
      <c r="F8" s="255" t="str">
        <f>+'PLAN INDICATIVO ORIGINAL '!$D$13</f>
        <v>ATENCIÓN BASICA</v>
      </c>
      <c r="G8" s="255" t="s">
        <v>25</v>
      </c>
      <c r="H8" s="256" t="str">
        <f>+'PLAN INDICATIVO ORIGINAL '!$D$14</f>
        <v>Sostener la Atención Social a la PPL, que les otorgue condiciones dignas en la  Prisionalización.</v>
      </c>
      <c r="I8" s="255" t="s">
        <v>766</v>
      </c>
      <c r="J8" s="264" t="str">
        <f>+'PLAN INDICATIVO ORIGINAL '!$D$19</f>
        <v>SALUD</v>
      </c>
      <c r="K8" s="264" t="s">
        <v>767</v>
      </c>
      <c r="L8" s="141" t="s">
        <v>42</v>
      </c>
      <c r="M8" s="265" t="str">
        <f>+'PLAN INDICATIVO ORIGINAL '!$E$19</f>
        <v>Porcentaje de PPL a cargo del INPEC con cobertura en salud.</v>
      </c>
      <c r="N8" s="266">
        <f>VLOOKUP(L8,'PLAN INDICATIVO ORIGINAL '!$C$13:$M$343,6,0)</f>
        <v>0.9</v>
      </c>
      <c r="O8" s="266">
        <f>VLOOKUP(L8,'PLAN INDICATIVO ORIGINAL '!$C$13:$M$343,7,0)</f>
        <v>0.98</v>
      </c>
      <c r="P8" s="266">
        <f>VLOOKUP(L8,'PLAN INDICATIVO ORIGINAL '!$C$13:$M$343,8,0)</f>
        <v>0.98</v>
      </c>
      <c r="Q8" s="266">
        <f>VLOOKUP(L8,'PLAN INDICATIVO ORIGINAL '!$C$13:$M$343,9,0)</f>
        <v>0.98</v>
      </c>
      <c r="R8" s="266">
        <f>VLOOKUP(L8,'PLAN INDICATIVO ORIGINAL '!$C$13:$M$343,10,0)</f>
        <v>0.98</v>
      </c>
      <c r="S8" s="266" t="str">
        <f>VLOOKUP(L8,'PLAN INDICATIVO ORIGINAL '!$C$13:$M$343,11,0)</f>
        <v>Porcentaje</v>
      </c>
      <c r="T8" s="258" t="e">
        <f>VLOOKUP(L8,'PLAN INDICATIVO ORIGINAL '!$C$13:$M$343,12,0)</f>
        <v>#REF!</v>
      </c>
      <c r="U8" s="258">
        <f t="shared" ref="U8:Z8" si="9">+N8*100</f>
        <v>90</v>
      </c>
      <c r="V8" s="258">
        <f t="shared" si="9"/>
        <v>98</v>
      </c>
      <c r="W8" s="258">
        <f t="shared" si="9"/>
        <v>98</v>
      </c>
      <c r="X8" s="258">
        <f t="shared" si="9"/>
        <v>98</v>
      </c>
      <c r="Y8" s="258">
        <f t="shared" si="9"/>
        <v>98</v>
      </c>
      <c r="Z8" s="258" t="e">
        <f t="shared" si="9"/>
        <v>#VALUE!</v>
      </c>
      <c r="AA8" s="114" t="str">
        <f>+'PLAN INDICATIVO ORIGINAL '!C21</f>
        <v>P198</v>
      </c>
      <c r="AB8" s="253" t="str">
        <f>+'PLAN INDICATIVO ORIGINAL '!D21</f>
        <v>Jornadas Cívicas penitenciarias en salud a nivel nacional realizadas</v>
      </c>
      <c r="AC8" s="58" t="str">
        <f>VLOOKUP(AB8,'PLAN INDICATIVO ORIGINAL '!$D$12:$F$313,3,0)</f>
        <v>DIRECCIÓN DE ATENCIÓN Y TRATAMIENTO</v>
      </c>
      <c r="AD8" s="58" t="str">
        <f>+'PLAN INDICATIVO ORIGINAL '!F19</f>
        <v>SUBDIRECCIÓN DE SALUD</v>
      </c>
      <c r="AE8" s="58" t="s">
        <v>764</v>
      </c>
      <c r="AF8" s="259">
        <f>VLOOKUP(AA8,'PLAN INDICATIVO ORIGINAL '!$C$13:$M$343,6,0)</f>
        <v>36</v>
      </c>
      <c r="AG8" s="260">
        <f>VLOOKUP(AA8,'PLAN INDICATIVO ORIGINAL '!$C$13:$M$343,7,0)</f>
        <v>10</v>
      </c>
      <c r="AH8" s="260">
        <f>VLOOKUP(AA8,'PLAN INDICATIVO ORIGINAL '!$C$13:$M$343,8,0)</f>
        <v>36</v>
      </c>
      <c r="AI8" s="260">
        <f>VLOOKUP(AA8,'PLAN INDICATIVO ORIGINAL '!$C$13:$M$343,9,0)</f>
        <v>36</v>
      </c>
      <c r="AJ8" s="260">
        <f>VLOOKUP(AA8,'PLAN INDICATIVO ORIGINAL '!$C$13:$M$343,10,0)</f>
        <v>118</v>
      </c>
      <c r="AK8" s="260" t="str">
        <f>VLOOKUP(AA8,'PLAN INDICATIVO ORIGINAL '!$C$13:$M$343,11,0)</f>
        <v>Número</v>
      </c>
      <c r="AL8" s="261" t="e">
        <f>VLOOKUP(AA8,'PLAN INDICATIVO ORIGINAL '!$C$13:$M$343,12,0)</f>
        <v>#REF!</v>
      </c>
      <c r="AM8" s="262">
        <f t="shared" ref="AM8:AR8" si="10">+AF8</f>
        <v>36</v>
      </c>
      <c r="AN8" s="262">
        <f t="shared" si="10"/>
        <v>10</v>
      </c>
      <c r="AO8" s="262">
        <f t="shared" si="10"/>
        <v>36</v>
      </c>
      <c r="AP8" s="262">
        <f t="shared" si="10"/>
        <v>36</v>
      </c>
      <c r="AQ8" s="262">
        <f t="shared" si="10"/>
        <v>118</v>
      </c>
      <c r="AR8" s="262" t="str">
        <f t="shared" si="10"/>
        <v>Número</v>
      </c>
      <c r="AS8" s="263" t="s">
        <v>765</v>
      </c>
      <c r="AV8" s="213" t="s">
        <v>48</v>
      </c>
      <c r="AW8" s="213" t="s">
        <v>31</v>
      </c>
      <c r="AX8" s="213" t="s">
        <v>764</v>
      </c>
      <c r="BI8" s="253">
        <v>198</v>
      </c>
      <c r="BJ8" s="58" t="s">
        <v>44</v>
      </c>
    </row>
    <row r="9" spans="1:63" ht="54" customHeight="1">
      <c r="A9" s="253">
        <v>90</v>
      </c>
      <c r="B9" s="253" t="str">
        <f t="shared" si="0"/>
        <v>P90</v>
      </c>
      <c r="C9" s="120" t="s">
        <v>50</v>
      </c>
      <c r="D9" s="254" t="s">
        <v>19</v>
      </c>
      <c r="E9" s="73" t="str">
        <f>+'PLAN INDICATIVO ORIGINAL '!$D$12</f>
        <v>ATENCIÓN Y TRATAMIENTO PENITENCIARIO</v>
      </c>
      <c r="F9" s="255" t="str">
        <f>+'PLAN INDICATIVO ORIGINAL '!$D$13</f>
        <v>ATENCIÓN BASICA</v>
      </c>
      <c r="G9" s="255" t="s">
        <v>25</v>
      </c>
      <c r="H9" s="256" t="str">
        <f>+'PLAN INDICATIVO ORIGINAL '!$D$14</f>
        <v>Sostener la Atención Social a la PPL, que les otorgue condiciones dignas en la  Prisionalización.</v>
      </c>
      <c r="I9" s="255" t="s">
        <v>766</v>
      </c>
      <c r="J9" s="264" t="str">
        <f>+'PLAN INDICATIVO ORIGINAL '!$D$19</f>
        <v>SALUD</v>
      </c>
      <c r="K9" s="264" t="s">
        <v>767</v>
      </c>
      <c r="L9" s="141" t="s">
        <v>42</v>
      </c>
      <c r="M9" s="265" t="str">
        <f>+'PLAN INDICATIVO ORIGINAL '!$E$19</f>
        <v>Porcentaje de PPL a cargo del INPEC con cobertura en salud.</v>
      </c>
      <c r="N9" s="266">
        <f>VLOOKUP(L9,'PLAN INDICATIVO ORIGINAL '!$C$13:$M$343,6,0)</f>
        <v>0.9</v>
      </c>
      <c r="O9" s="266">
        <f>VLOOKUP(L9,'PLAN INDICATIVO ORIGINAL '!$C$13:$M$343,7,0)</f>
        <v>0.98</v>
      </c>
      <c r="P9" s="266">
        <f>VLOOKUP(L9,'PLAN INDICATIVO ORIGINAL '!$C$13:$M$343,8,0)</f>
        <v>0.98</v>
      </c>
      <c r="Q9" s="266">
        <f>VLOOKUP(L9,'PLAN INDICATIVO ORIGINAL '!$C$13:$M$343,9,0)</f>
        <v>0.98</v>
      </c>
      <c r="R9" s="266">
        <f>VLOOKUP(L9,'PLAN INDICATIVO ORIGINAL '!$C$13:$M$343,10,0)</f>
        <v>0.98</v>
      </c>
      <c r="S9" s="266" t="str">
        <f>VLOOKUP(L9,'PLAN INDICATIVO ORIGINAL '!$C$13:$M$343,11,0)</f>
        <v>Porcentaje</v>
      </c>
      <c r="T9" s="258" t="e">
        <f>VLOOKUP(L9,'PLAN INDICATIVO ORIGINAL '!$C$13:$M$343,12,0)</f>
        <v>#REF!</v>
      </c>
      <c r="U9" s="258">
        <f t="shared" ref="U9:Z9" si="11">+N9*100</f>
        <v>90</v>
      </c>
      <c r="V9" s="258">
        <f t="shared" si="11"/>
        <v>98</v>
      </c>
      <c r="W9" s="258">
        <f t="shared" si="11"/>
        <v>98</v>
      </c>
      <c r="X9" s="258">
        <f t="shared" si="11"/>
        <v>98</v>
      </c>
      <c r="Y9" s="258">
        <f t="shared" si="11"/>
        <v>98</v>
      </c>
      <c r="Z9" s="258" t="e">
        <f t="shared" si="11"/>
        <v>#VALUE!</v>
      </c>
      <c r="AA9" s="114" t="str">
        <f>+'PLAN INDICATIVO ORIGINAL '!C22</f>
        <v>P90</v>
      </c>
      <c r="AB9" s="253" t="str">
        <f>+'PLAN INDICATIVO ORIGINAL '!D22</f>
        <v>Población Privada de la libertad a cargo del INPEC con cobertura en salud por medio del Fondo de Salud PPL 2015</v>
      </c>
      <c r="AC9" s="58" t="str">
        <f>VLOOKUP(AB9,'PLAN INDICATIVO ORIGINAL '!$D$12:$F$313,3,0)</f>
        <v>DIRECCIÓN DE ATENCIÓN Y TRATAMIENTO</v>
      </c>
      <c r="AD9" s="58" t="str">
        <f>+'PLAN INDICATIVO ORIGINAL '!F20</f>
        <v>DIRECCIÓN DE ATENCIÓN Y TRATAMIENTO</v>
      </c>
      <c r="AE9" s="58" t="s">
        <v>764</v>
      </c>
      <c r="AF9" s="267">
        <f>VLOOKUP(AA9,'PLAN INDICATIVO ORIGINAL '!$C$13:$M$343,6,0)</f>
        <v>0.9</v>
      </c>
      <c r="AG9" s="268">
        <f>VLOOKUP(AA9,'PLAN INDICATIVO ORIGINAL '!$C$13:$M$343,7,0)</f>
        <v>0.96</v>
      </c>
      <c r="AH9" s="268">
        <f>VLOOKUP(AA9,'PLAN INDICATIVO ORIGINAL '!$C$13:$M$343,8,0)</f>
        <v>0.97</v>
      </c>
      <c r="AI9" s="268">
        <f>VLOOKUP(AA9,'PLAN INDICATIVO ORIGINAL '!$C$13:$M$343,9,0)</f>
        <v>0.98</v>
      </c>
      <c r="AJ9" s="268">
        <f>VLOOKUP(AA9,'PLAN INDICATIVO ORIGINAL '!$C$13:$M$343,10,0)</f>
        <v>0.98</v>
      </c>
      <c r="AK9" s="268" t="str">
        <f>VLOOKUP(AA9,'PLAN INDICATIVO ORIGINAL '!$C$13:$M$343,11,0)</f>
        <v>Porcentaje</v>
      </c>
      <c r="AL9" s="261" t="e">
        <f>VLOOKUP(AA9,'PLAN INDICATIVO ORIGINAL '!$C$13:$M$343,12,0)</f>
        <v>#REF!</v>
      </c>
      <c r="AM9" s="269">
        <f t="shared" ref="AM9:AR9" si="12">+AF9*100</f>
        <v>90</v>
      </c>
      <c r="AN9" s="269">
        <f t="shared" si="12"/>
        <v>96</v>
      </c>
      <c r="AO9" s="269">
        <f t="shared" si="12"/>
        <v>97</v>
      </c>
      <c r="AP9" s="269">
        <f t="shared" si="12"/>
        <v>98</v>
      </c>
      <c r="AQ9" s="269">
        <f t="shared" si="12"/>
        <v>98</v>
      </c>
      <c r="AR9" s="269" t="e">
        <f t="shared" si="12"/>
        <v>#VALUE!</v>
      </c>
      <c r="AS9" s="263" t="s">
        <v>765</v>
      </c>
      <c r="AV9" s="213" t="s">
        <v>51</v>
      </c>
      <c r="AW9" s="213" t="s">
        <v>31</v>
      </c>
      <c r="AX9" s="213" t="s">
        <v>764</v>
      </c>
      <c r="BI9" s="253">
        <v>90</v>
      </c>
      <c r="BJ9" s="58" t="s">
        <v>44</v>
      </c>
    </row>
    <row r="10" spans="1:63" ht="54" customHeight="1">
      <c r="A10" s="253">
        <v>77</v>
      </c>
      <c r="B10" s="253" t="str">
        <f t="shared" si="0"/>
        <v>P77</v>
      </c>
      <c r="C10" s="120" t="s">
        <v>53</v>
      </c>
      <c r="D10" s="254" t="s">
        <v>19</v>
      </c>
      <c r="E10" s="73" t="str">
        <f>+'PLAN INDICATIVO ORIGINAL '!$D$12</f>
        <v>ATENCIÓN Y TRATAMIENTO PENITENCIARIO</v>
      </c>
      <c r="F10" s="255" t="str">
        <f>+'PLAN INDICATIVO ORIGINAL '!$D$13</f>
        <v>ATENCIÓN BASICA</v>
      </c>
      <c r="G10" s="255" t="s">
        <v>25</v>
      </c>
      <c r="H10" s="256" t="str">
        <f>+'PLAN INDICATIVO ORIGINAL '!$D$14</f>
        <v>Sostener la Atención Social a la PPL, que les otorgue condiciones dignas en la  Prisionalización.</v>
      </c>
      <c r="I10" s="255" t="s">
        <v>766</v>
      </c>
      <c r="J10" s="264" t="str">
        <f>+'PLAN INDICATIVO ORIGINAL '!$D$19</f>
        <v>SALUD</v>
      </c>
      <c r="K10" s="264" t="s">
        <v>767</v>
      </c>
      <c r="L10" s="141" t="s">
        <v>42</v>
      </c>
      <c r="M10" s="265" t="str">
        <f>+'PLAN INDICATIVO ORIGINAL '!$E$19</f>
        <v>Porcentaje de PPL a cargo del INPEC con cobertura en salud.</v>
      </c>
      <c r="N10" s="266">
        <f>VLOOKUP(L10,'PLAN INDICATIVO ORIGINAL '!$C$13:$M$343,6,0)</f>
        <v>0.9</v>
      </c>
      <c r="O10" s="266">
        <f>VLOOKUP(L10,'PLAN INDICATIVO ORIGINAL '!$C$13:$M$343,7,0)</f>
        <v>0.98</v>
      </c>
      <c r="P10" s="266">
        <f>VLOOKUP(L10,'PLAN INDICATIVO ORIGINAL '!$C$13:$M$343,8,0)</f>
        <v>0.98</v>
      </c>
      <c r="Q10" s="266">
        <f>VLOOKUP(L10,'PLAN INDICATIVO ORIGINAL '!$C$13:$M$343,9,0)</f>
        <v>0.98</v>
      </c>
      <c r="R10" s="266">
        <f>VLOOKUP(L10,'PLAN INDICATIVO ORIGINAL '!$C$13:$M$343,10,0)</f>
        <v>0.98</v>
      </c>
      <c r="S10" s="266" t="str">
        <f>VLOOKUP(L10,'PLAN INDICATIVO ORIGINAL '!$C$13:$M$343,11,0)</f>
        <v>Porcentaje</v>
      </c>
      <c r="T10" s="258" t="e">
        <f>VLOOKUP(L10,'PLAN INDICATIVO ORIGINAL '!$C$13:$M$343,12,0)</f>
        <v>#REF!</v>
      </c>
      <c r="U10" s="258">
        <f t="shared" ref="U10:Z10" si="13">+N10*100</f>
        <v>90</v>
      </c>
      <c r="V10" s="258">
        <f t="shared" si="13"/>
        <v>98</v>
      </c>
      <c r="W10" s="258">
        <f t="shared" si="13"/>
        <v>98</v>
      </c>
      <c r="X10" s="258">
        <f t="shared" si="13"/>
        <v>98</v>
      </c>
      <c r="Y10" s="258">
        <f t="shared" si="13"/>
        <v>98</v>
      </c>
      <c r="Z10" s="258" t="e">
        <f t="shared" si="13"/>
        <v>#VALUE!</v>
      </c>
      <c r="AA10" s="253" t="str">
        <f>+'PLAN INDICATIVO ORIGINAL '!C23</f>
        <v>P77</v>
      </c>
      <c r="AB10" s="253" t="str">
        <f>+'PLAN INDICATIVO ORIGINAL '!D23</f>
        <v>Informes de seguimiento a la prestación del servicio de salud en los establecimientos de reclusión, realizados.</v>
      </c>
      <c r="AC10" s="58" t="str">
        <f>VLOOKUP(AB10,'PLAN INDICATIVO ORIGINAL '!$D$12:$F$313,3,0)</f>
        <v>DIRECCIÓN DE ATENCIÓN Y TRATAMIENTO</v>
      </c>
      <c r="AD10" s="58" t="str">
        <f>+'PLAN INDICATIVO ORIGINAL '!F21</f>
        <v>DIRECCIÓN DE ATENCIÓN Y TRATAMIENTO</v>
      </c>
      <c r="AE10" s="58" t="s">
        <v>764</v>
      </c>
      <c r="AF10" s="259">
        <f>VLOOKUP(AA10,'PLAN INDICATIVO ORIGINAL '!$C$13:$M$343,6,0)</f>
        <v>12</v>
      </c>
      <c r="AG10" s="260">
        <f>VLOOKUP(AA10,'PLAN INDICATIVO ORIGINAL '!$C$13:$M$343,7,0)</f>
        <v>12</v>
      </c>
      <c r="AH10" s="260">
        <f>VLOOKUP(AA10,'PLAN INDICATIVO ORIGINAL '!$C$13:$M$343,8,0)</f>
        <v>12</v>
      </c>
      <c r="AI10" s="260">
        <f>VLOOKUP(AA10,'PLAN INDICATIVO ORIGINAL '!$C$13:$M$343,9,0)</f>
        <v>12</v>
      </c>
      <c r="AJ10" s="260">
        <f>VLOOKUP(AA10,'PLAN INDICATIVO ORIGINAL '!$C$13:$M$343,10,0)</f>
        <v>48</v>
      </c>
      <c r="AK10" s="260" t="str">
        <f>VLOOKUP(AA10,'PLAN INDICATIVO ORIGINAL '!$C$13:$M$343,11,0)</f>
        <v>Número</v>
      </c>
      <c r="AL10" s="261" t="e">
        <f>VLOOKUP(AA10,'PLAN INDICATIVO ORIGINAL '!$C$13:$M$343,12,0)</f>
        <v>#REF!</v>
      </c>
      <c r="AM10" s="262">
        <f t="shared" ref="AM10:AR10" si="14">+AF10</f>
        <v>12</v>
      </c>
      <c r="AN10" s="262">
        <f t="shared" si="14"/>
        <v>12</v>
      </c>
      <c r="AO10" s="262">
        <f t="shared" si="14"/>
        <v>12</v>
      </c>
      <c r="AP10" s="262">
        <f t="shared" si="14"/>
        <v>12</v>
      </c>
      <c r="AQ10" s="262">
        <f t="shared" si="14"/>
        <v>48</v>
      </c>
      <c r="AR10" s="262" t="str">
        <f t="shared" si="14"/>
        <v>Número</v>
      </c>
      <c r="AS10" s="263" t="s">
        <v>765</v>
      </c>
      <c r="AV10" s="213" t="s">
        <v>54</v>
      </c>
      <c r="AW10" s="213" t="s">
        <v>31</v>
      </c>
      <c r="AX10" s="213" t="s">
        <v>764</v>
      </c>
      <c r="BI10" s="253">
        <v>77</v>
      </c>
      <c r="BJ10" s="58" t="s">
        <v>44</v>
      </c>
    </row>
    <row r="11" spans="1:63" ht="54" customHeight="1">
      <c r="A11" s="253">
        <v>180</v>
      </c>
      <c r="B11" s="253" t="str">
        <f t="shared" si="0"/>
        <v>P180</v>
      </c>
      <c r="C11" s="120" t="s">
        <v>56</v>
      </c>
      <c r="D11" s="254" t="s">
        <v>19</v>
      </c>
      <c r="E11" s="73" t="str">
        <f>+'PLAN INDICATIVO ORIGINAL '!$D$12</f>
        <v>ATENCIÓN Y TRATAMIENTO PENITENCIARIO</v>
      </c>
      <c r="F11" s="255" t="str">
        <f>+'PLAN INDICATIVO ORIGINAL '!$D$13</f>
        <v>ATENCIÓN BASICA</v>
      </c>
      <c r="G11" s="255" t="s">
        <v>25</v>
      </c>
      <c r="H11" s="256" t="str">
        <f>+'PLAN INDICATIVO ORIGINAL '!$D$14</f>
        <v>Sostener la Atención Social a la PPL, que les otorgue condiciones dignas en la  Prisionalización.</v>
      </c>
      <c r="I11" s="255" t="s">
        <v>766</v>
      </c>
      <c r="J11" s="264" t="str">
        <f>+'PLAN INDICATIVO ORIGINAL '!$D$19</f>
        <v>SALUD</v>
      </c>
      <c r="K11" s="264" t="s">
        <v>767</v>
      </c>
      <c r="L11" s="141" t="s">
        <v>42</v>
      </c>
      <c r="M11" s="265" t="str">
        <f>+'PLAN INDICATIVO ORIGINAL '!$E$19</f>
        <v>Porcentaje de PPL a cargo del INPEC con cobertura en salud.</v>
      </c>
      <c r="N11" s="266">
        <f>VLOOKUP(L11,'PLAN INDICATIVO ORIGINAL '!$C$13:$M$343,6,0)</f>
        <v>0.9</v>
      </c>
      <c r="O11" s="266">
        <f>VLOOKUP(L11,'PLAN INDICATIVO ORIGINAL '!$C$13:$M$343,7,0)</f>
        <v>0.98</v>
      </c>
      <c r="P11" s="266">
        <f>VLOOKUP(L11,'PLAN INDICATIVO ORIGINAL '!$C$13:$M$343,8,0)</f>
        <v>0.98</v>
      </c>
      <c r="Q11" s="266">
        <f>VLOOKUP(L11,'PLAN INDICATIVO ORIGINAL '!$C$13:$M$343,9,0)</f>
        <v>0.98</v>
      </c>
      <c r="R11" s="266">
        <f>VLOOKUP(L11,'PLAN INDICATIVO ORIGINAL '!$C$13:$M$343,10,0)</f>
        <v>0.98</v>
      </c>
      <c r="S11" s="266" t="str">
        <f>VLOOKUP(L11,'PLAN INDICATIVO ORIGINAL '!$C$13:$M$343,11,0)</f>
        <v>Porcentaje</v>
      </c>
      <c r="T11" s="258" t="e">
        <f>VLOOKUP(L11,'PLAN INDICATIVO ORIGINAL '!$C$13:$M$343,12,0)</f>
        <v>#REF!</v>
      </c>
      <c r="U11" s="258">
        <f t="shared" ref="U11:Z11" si="15">+N11*100</f>
        <v>90</v>
      </c>
      <c r="V11" s="258">
        <f t="shared" si="15"/>
        <v>98</v>
      </c>
      <c r="W11" s="258">
        <f t="shared" si="15"/>
        <v>98</v>
      </c>
      <c r="X11" s="258">
        <f t="shared" si="15"/>
        <v>98</v>
      </c>
      <c r="Y11" s="258">
        <f t="shared" si="15"/>
        <v>98</v>
      </c>
      <c r="Z11" s="258" t="e">
        <f t="shared" si="15"/>
        <v>#VALUE!</v>
      </c>
      <c r="AA11" s="253" t="str">
        <f>+'PLAN INDICATIVO ORIGINAL '!C24</f>
        <v>P180</v>
      </c>
      <c r="AB11" s="253" t="str">
        <f>+'PLAN INDICATIVO ORIGINAL '!D24</f>
        <v>Manual Técnico administrativo para la prestación de los servicios de salud a la población privada de la libertad elaborado en coordinación con la USPEC</v>
      </c>
      <c r="AC11" s="58" t="str">
        <f>VLOOKUP(AB11,'PLAN INDICATIVO ORIGINAL '!$D$12:$F$313,3,0)</f>
        <v>DIRECCIÓN DE ATENCIÓN Y TRATAMIENTO</v>
      </c>
      <c r="AD11" s="58" t="str">
        <f>+'PLAN INDICATIVO ORIGINAL '!F22</f>
        <v>DIRECCIÓN DE ATENCIÓN Y TRATAMIENTO</v>
      </c>
      <c r="AE11" s="58" t="s">
        <v>764</v>
      </c>
      <c r="AF11" s="259">
        <f>VLOOKUP(AA11,'PLAN INDICATIVO ORIGINAL '!$C$13:$M$343,6,0)</f>
        <v>0</v>
      </c>
      <c r="AG11" s="260">
        <f>VLOOKUP(AA11,'PLAN INDICATIVO ORIGINAL '!$C$13:$M$343,7,0)</f>
        <v>1</v>
      </c>
      <c r="AH11" s="260">
        <f>VLOOKUP(AA11,'PLAN INDICATIVO ORIGINAL '!$C$13:$M$343,8,0)</f>
        <v>0</v>
      </c>
      <c r="AI11" s="260">
        <f>VLOOKUP(AA11,'PLAN INDICATIVO ORIGINAL '!$C$13:$M$343,9,0)</f>
        <v>0</v>
      </c>
      <c r="AJ11" s="260">
        <f>VLOOKUP(AA11,'PLAN INDICATIVO ORIGINAL '!$C$13:$M$343,10,0)</f>
        <v>1</v>
      </c>
      <c r="AK11" s="260" t="str">
        <f>VLOOKUP(AA11,'PLAN INDICATIVO ORIGINAL '!$C$13:$M$343,11,0)</f>
        <v>Número</v>
      </c>
      <c r="AL11" s="261" t="e">
        <f>VLOOKUP(AA11,'PLAN INDICATIVO ORIGINAL '!$C$13:$M$343,12,0)</f>
        <v>#REF!</v>
      </c>
      <c r="AM11" s="262">
        <f t="shared" ref="AM11:AR11" si="16">+AF11</f>
        <v>0</v>
      </c>
      <c r="AN11" s="262">
        <f t="shared" si="16"/>
        <v>1</v>
      </c>
      <c r="AO11" s="262">
        <f t="shared" si="16"/>
        <v>0</v>
      </c>
      <c r="AP11" s="262">
        <f t="shared" si="16"/>
        <v>0</v>
      </c>
      <c r="AQ11" s="262">
        <f t="shared" si="16"/>
        <v>1</v>
      </c>
      <c r="AR11" s="262" t="str">
        <f t="shared" si="16"/>
        <v>Número</v>
      </c>
      <c r="AS11" s="263" t="s">
        <v>765</v>
      </c>
      <c r="AV11" s="213" t="s">
        <v>57</v>
      </c>
      <c r="AW11" s="213" t="s">
        <v>31</v>
      </c>
      <c r="AX11" s="213" t="s">
        <v>764</v>
      </c>
      <c r="BI11" s="253">
        <v>180</v>
      </c>
      <c r="BJ11" s="58" t="s">
        <v>44</v>
      </c>
    </row>
    <row r="12" spans="1:63" ht="36.75" customHeight="1">
      <c r="A12" s="253">
        <v>181</v>
      </c>
      <c r="B12" s="253" t="str">
        <f t="shared" si="0"/>
        <v>P181</v>
      </c>
      <c r="C12" s="120" t="s">
        <v>56</v>
      </c>
      <c r="D12" s="254" t="s">
        <v>19</v>
      </c>
      <c r="E12" s="73" t="str">
        <f>+'PLAN INDICATIVO ORIGINAL '!$D$12</f>
        <v>ATENCIÓN Y TRATAMIENTO PENITENCIARIO</v>
      </c>
      <c r="F12" s="255" t="str">
        <f>+'PLAN INDICATIVO ORIGINAL '!$D$13</f>
        <v>ATENCIÓN BASICA</v>
      </c>
      <c r="G12" s="255" t="s">
        <v>25</v>
      </c>
      <c r="H12" s="256" t="str">
        <f>+'PLAN INDICATIVO ORIGINAL '!$D$14</f>
        <v>Sostener la Atención Social a la PPL, que les otorgue condiciones dignas en la  Prisionalización.</v>
      </c>
      <c r="I12" s="255" t="s">
        <v>766</v>
      </c>
      <c r="J12" s="264" t="str">
        <f>+'PLAN INDICATIVO ORIGINAL '!$D$19</f>
        <v>SALUD</v>
      </c>
      <c r="K12" s="264" t="s">
        <v>767</v>
      </c>
      <c r="L12" s="141" t="s">
        <v>42</v>
      </c>
      <c r="M12" s="265" t="str">
        <f>+'PLAN INDICATIVO ORIGINAL '!$E$19</f>
        <v>Porcentaje de PPL a cargo del INPEC con cobertura en salud.</v>
      </c>
      <c r="N12" s="266">
        <f>VLOOKUP(L12,'PLAN INDICATIVO ORIGINAL '!$C$13:$M$343,6,0)</f>
        <v>0.9</v>
      </c>
      <c r="O12" s="266">
        <f>VLOOKUP(L12,'PLAN INDICATIVO ORIGINAL '!$C$13:$M$343,7,0)</f>
        <v>0.98</v>
      </c>
      <c r="P12" s="266">
        <f>VLOOKUP(L12,'PLAN INDICATIVO ORIGINAL '!$C$13:$M$343,8,0)</f>
        <v>0.98</v>
      </c>
      <c r="Q12" s="266">
        <f>VLOOKUP(L12,'PLAN INDICATIVO ORIGINAL '!$C$13:$M$343,9,0)</f>
        <v>0.98</v>
      </c>
      <c r="R12" s="266">
        <f>VLOOKUP(L12,'PLAN INDICATIVO ORIGINAL '!$C$13:$M$343,10,0)</f>
        <v>0.98</v>
      </c>
      <c r="S12" s="266" t="str">
        <f>VLOOKUP(L12,'PLAN INDICATIVO ORIGINAL '!$C$13:$M$343,11,0)</f>
        <v>Porcentaje</v>
      </c>
      <c r="T12" s="258" t="e">
        <f>VLOOKUP(L12,'PLAN INDICATIVO ORIGINAL '!$C$13:$M$343,12,0)</f>
        <v>#REF!</v>
      </c>
      <c r="U12" s="258">
        <f t="shared" ref="U12:Z12" si="17">+N12*100</f>
        <v>90</v>
      </c>
      <c r="V12" s="258">
        <f t="shared" si="17"/>
        <v>98</v>
      </c>
      <c r="W12" s="258">
        <f t="shared" si="17"/>
        <v>98</v>
      </c>
      <c r="X12" s="258">
        <f t="shared" si="17"/>
        <v>98</v>
      </c>
      <c r="Y12" s="258">
        <f t="shared" si="17"/>
        <v>98</v>
      </c>
      <c r="Z12" s="258" t="e">
        <f t="shared" si="17"/>
        <v>#VALUE!</v>
      </c>
      <c r="AA12" s="253" t="str">
        <f>+'PLAN INDICATIVO ORIGINAL '!C25</f>
        <v>P181</v>
      </c>
      <c r="AB12" s="253" t="str">
        <f>+'PLAN INDICATIVO ORIGINAL '!D25</f>
        <v>Adaptación del contexto penitenciario del SOGCS documentado</v>
      </c>
      <c r="AC12" s="58" t="str">
        <f>VLOOKUP(AB12,'PLAN INDICATIVO ORIGINAL '!$D$12:$F$313,3,0)</f>
        <v>DIRECCIÓN DE ATENCIÓN Y TRATAMIENTO</v>
      </c>
      <c r="AD12" s="58" t="str">
        <f>+'PLAN INDICATIVO ORIGINAL '!F23</f>
        <v>DIRECCIÓN DE ATENCIÓN Y TRATAMIENTO</v>
      </c>
      <c r="AE12" s="58" t="s">
        <v>764</v>
      </c>
      <c r="AF12" s="259">
        <f>VLOOKUP(AA12,'PLAN INDICATIVO ORIGINAL '!$C$13:$M$343,6,0)</f>
        <v>0</v>
      </c>
      <c r="AG12" s="260">
        <f>VLOOKUP(AA12,'PLAN INDICATIVO ORIGINAL '!$C$13:$M$343,7,0)</f>
        <v>1</v>
      </c>
      <c r="AH12" s="260">
        <f>VLOOKUP(AA12,'PLAN INDICATIVO ORIGINAL '!$C$13:$M$343,8,0)</f>
        <v>0</v>
      </c>
      <c r="AI12" s="260">
        <f>VLOOKUP(AA12,'PLAN INDICATIVO ORIGINAL '!$C$13:$M$343,9,0)</f>
        <v>0</v>
      </c>
      <c r="AJ12" s="260">
        <f>VLOOKUP(AA12,'PLAN INDICATIVO ORIGINAL '!$C$13:$M$343,10,0)</f>
        <v>1</v>
      </c>
      <c r="AK12" s="260" t="str">
        <f>VLOOKUP(AA12,'PLAN INDICATIVO ORIGINAL '!$C$13:$M$343,11,0)</f>
        <v>Número</v>
      </c>
      <c r="AL12" s="261" t="e">
        <f>VLOOKUP(AA12,'PLAN INDICATIVO ORIGINAL '!$C$13:$M$343,12,0)</f>
        <v>#REF!</v>
      </c>
      <c r="AM12" s="262">
        <f t="shared" ref="AM12:AR12" si="18">+AF12</f>
        <v>0</v>
      </c>
      <c r="AN12" s="262">
        <f t="shared" si="18"/>
        <v>1</v>
      </c>
      <c r="AO12" s="262">
        <f t="shared" si="18"/>
        <v>0</v>
      </c>
      <c r="AP12" s="262">
        <f t="shared" si="18"/>
        <v>0</v>
      </c>
      <c r="AQ12" s="262">
        <f t="shared" si="18"/>
        <v>1</v>
      </c>
      <c r="AR12" s="262" t="str">
        <f t="shared" si="18"/>
        <v>Número</v>
      </c>
      <c r="AS12" s="263" t="s">
        <v>765</v>
      </c>
      <c r="AV12" s="213" t="s">
        <v>60</v>
      </c>
      <c r="AW12" s="213" t="s">
        <v>31</v>
      </c>
      <c r="AX12" s="213" t="s">
        <v>764</v>
      </c>
      <c r="BI12" s="253">
        <v>181</v>
      </c>
      <c r="BJ12" s="58" t="s">
        <v>44</v>
      </c>
    </row>
    <row r="13" spans="1:63" ht="54" customHeight="1">
      <c r="A13" s="253">
        <v>94</v>
      </c>
      <c r="B13" s="253" t="str">
        <f t="shared" si="0"/>
        <v>P94</v>
      </c>
      <c r="C13" s="120" t="s">
        <v>99</v>
      </c>
      <c r="D13" s="254" t="s">
        <v>19</v>
      </c>
      <c r="E13" s="73" t="str">
        <f>+'PLAN INDICATIVO ORIGINAL '!$D$12</f>
        <v>ATENCIÓN Y TRATAMIENTO PENITENCIARIO</v>
      </c>
      <c r="F13" s="255" t="str">
        <f>+'PLAN INDICATIVO ORIGINAL '!$D$13</f>
        <v>ATENCIÓN BASICA</v>
      </c>
      <c r="G13" s="255" t="s">
        <v>25</v>
      </c>
      <c r="H13" s="256" t="str">
        <f>+'PLAN INDICATIVO ORIGINAL '!$D$14</f>
        <v>Sostener la Atención Social a la PPL, que les otorgue condiciones dignas en la  Prisionalización.</v>
      </c>
      <c r="I13" s="255" t="s">
        <v>766</v>
      </c>
      <c r="J13" s="264" t="str">
        <f>+'PLAN INDICATIVO ORIGINAL '!$D$19</f>
        <v>SALUD</v>
      </c>
      <c r="K13" s="264" t="s">
        <v>767</v>
      </c>
      <c r="L13" s="141" t="s">
        <v>42</v>
      </c>
      <c r="M13" s="265" t="str">
        <f>+'PLAN INDICATIVO ORIGINAL '!$E$19</f>
        <v>Porcentaje de PPL a cargo del INPEC con cobertura en salud.</v>
      </c>
      <c r="N13" s="266">
        <f>VLOOKUP(L13,'PLAN INDICATIVO ORIGINAL '!$C$13:$M$343,6,0)</f>
        <v>0.9</v>
      </c>
      <c r="O13" s="266">
        <f>VLOOKUP(L13,'PLAN INDICATIVO ORIGINAL '!$C$13:$M$343,7,0)</f>
        <v>0.98</v>
      </c>
      <c r="P13" s="266">
        <f>VLOOKUP(L13,'PLAN INDICATIVO ORIGINAL '!$C$13:$M$343,8,0)</f>
        <v>0.98</v>
      </c>
      <c r="Q13" s="266">
        <f>VLOOKUP(L13,'PLAN INDICATIVO ORIGINAL '!$C$13:$M$343,9,0)</f>
        <v>0.98</v>
      </c>
      <c r="R13" s="266">
        <f>VLOOKUP(L13,'PLAN INDICATIVO ORIGINAL '!$C$13:$M$343,10,0)</f>
        <v>0.98</v>
      </c>
      <c r="S13" s="266" t="str">
        <f>VLOOKUP(L13,'PLAN INDICATIVO ORIGINAL '!$C$13:$M$343,11,0)</f>
        <v>Porcentaje</v>
      </c>
      <c r="T13" s="258" t="e">
        <f>VLOOKUP(L13,'PLAN INDICATIVO ORIGINAL '!$C$13:$M$343,12,0)</f>
        <v>#REF!</v>
      </c>
      <c r="U13" s="258">
        <f t="shared" ref="U13:Z13" si="19">+N13*100</f>
        <v>90</v>
      </c>
      <c r="V13" s="258">
        <f t="shared" si="19"/>
        <v>98</v>
      </c>
      <c r="W13" s="258">
        <f t="shared" si="19"/>
        <v>98</v>
      </c>
      <c r="X13" s="258">
        <f t="shared" si="19"/>
        <v>98</v>
      </c>
      <c r="Y13" s="258">
        <f t="shared" si="19"/>
        <v>98</v>
      </c>
      <c r="Z13" s="258" t="e">
        <f t="shared" si="19"/>
        <v>#VALUE!</v>
      </c>
      <c r="AA13" s="114" t="str">
        <f>+'PLAN INDICATIVO ORIGINAL '!C26</f>
        <v>P94</v>
      </c>
      <c r="AB13" s="253" t="str">
        <f>+'PLAN INDICATIVO ORIGINAL '!D26</f>
        <v>Lineamientos para seguimiento y mejoramiento continuo de las acciones, de salud pública y prevención del riesgo elaborados.</v>
      </c>
      <c r="AC13" s="58" t="str">
        <f>VLOOKUP(AB13,'PLAN INDICATIVO ORIGINAL '!$D$12:$F$313,3,0)</f>
        <v>DIRECCIÓN DE ATENCIÓN Y TRATAMIENTO</v>
      </c>
      <c r="AD13" s="58" t="str">
        <f>+'PLAN INDICATIVO ORIGINAL '!F24</f>
        <v>DIRECCIÓN DE ATENCIÓN Y TRATAMIENTO</v>
      </c>
      <c r="AE13" s="58" t="s">
        <v>764</v>
      </c>
      <c r="AF13" s="270">
        <f>VLOOKUP(AA13,'PLAN INDICATIVO ORIGINAL '!$C$13:$M$343,6,0)</f>
        <v>1</v>
      </c>
      <c r="AG13" s="271">
        <f>VLOOKUP(AA13,'PLAN INDICATIVO ORIGINAL '!$C$13:$M$343,7,0)</f>
        <v>1</v>
      </c>
      <c r="AH13" s="271">
        <f>VLOOKUP(AA13,'PLAN INDICATIVO ORIGINAL '!$C$13:$M$343,8,0)</f>
        <v>1</v>
      </c>
      <c r="AI13" s="271">
        <f>VLOOKUP(AA13,'PLAN INDICATIVO ORIGINAL '!$C$13:$M$343,9,0)</f>
        <v>1</v>
      </c>
      <c r="AJ13" s="271">
        <f>VLOOKUP(AA13,'PLAN INDICATIVO ORIGINAL '!$C$13:$M$343,10,0)</f>
        <v>1</v>
      </c>
      <c r="AK13" s="271" t="str">
        <f>VLOOKUP(AA13,'PLAN INDICATIVO ORIGINAL '!$C$13:$M$343,11,0)</f>
        <v>Número</v>
      </c>
      <c r="AL13" s="261" t="e">
        <f>VLOOKUP(AA13,'PLAN INDICATIVO ORIGINAL '!$C$13:$M$343,12,0)</f>
        <v>#REF!</v>
      </c>
      <c r="AM13" s="272">
        <f t="shared" ref="AM13:AR13" si="20">+AF13</f>
        <v>1</v>
      </c>
      <c r="AN13" s="272">
        <f t="shared" si="20"/>
        <v>1</v>
      </c>
      <c r="AO13" s="272">
        <f t="shared" si="20"/>
        <v>1</v>
      </c>
      <c r="AP13" s="272">
        <f t="shared" si="20"/>
        <v>1</v>
      </c>
      <c r="AQ13" s="272">
        <f t="shared" si="20"/>
        <v>1</v>
      </c>
      <c r="AR13" s="272" t="str">
        <f t="shared" si="20"/>
        <v>Número</v>
      </c>
      <c r="AS13" s="263" t="s">
        <v>765</v>
      </c>
      <c r="AV13" s="213" t="s">
        <v>63</v>
      </c>
      <c r="AW13" s="213" t="s">
        <v>31</v>
      </c>
      <c r="AX13" s="213" t="s">
        <v>764</v>
      </c>
      <c r="BI13" s="253">
        <v>94</v>
      </c>
      <c r="BJ13" s="58" t="s">
        <v>44</v>
      </c>
    </row>
    <row r="14" spans="1:63" ht="54" customHeight="1">
      <c r="A14" s="253">
        <v>182</v>
      </c>
      <c r="B14" s="253"/>
      <c r="C14" s="120" t="s">
        <v>82</v>
      </c>
      <c r="D14" s="254" t="s">
        <v>19</v>
      </c>
      <c r="E14" s="73" t="str">
        <f>+'PLAN INDICATIVO ORIGINAL '!$D$12</f>
        <v>ATENCIÓN Y TRATAMIENTO PENITENCIARIO</v>
      </c>
      <c r="F14" s="255" t="str">
        <f>+'PLAN INDICATIVO ORIGINAL '!$D$13</f>
        <v>ATENCIÓN BASICA</v>
      </c>
      <c r="G14" s="255" t="s">
        <v>25</v>
      </c>
      <c r="H14" s="256" t="str">
        <f>+'PLAN INDICATIVO ORIGINAL '!$D$14</f>
        <v>Sostener la Atención Social a la PPL, que les otorgue condiciones dignas en la  Prisionalización.</v>
      </c>
      <c r="I14" s="255" t="s">
        <v>766</v>
      </c>
      <c r="J14" s="264" t="str">
        <f>+'PLAN INDICATIVO ORIGINAL '!$D$19</f>
        <v>SALUD</v>
      </c>
      <c r="K14" s="264" t="s">
        <v>767</v>
      </c>
      <c r="L14" s="141" t="s">
        <v>42</v>
      </c>
      <c r="M14" s="265" t="str">
        <f>+'PLAN INDICATIVO ORIGINAL '!$E$19</f>
        <v>Porcentaje de PPL a cargo del INPEC con cobertura en salud.</v>
      </c>
      <c r="N14" s="266">
        <f>VLOOKUP(L14,'PLAN INDICATIVO ORIGINAL '!$C$13:$M$343,6,0)</f>
        <v>0.9</v>
      </c>
      <c r="O14" s="266">
        <f>VLOOKUP(L14,'PLAN INDICATIVO ORIGINAL '!$C$13:$M$343,7,0)</f>
        <v>0.98</v>
      </c>
      <c r="P14" s="266">
        <f>VLOOKUP(L14,'PLAN INDICATIVO ORIGINAL '!$C$13:$M$343,8,0)</f>
        <v>0.98</v>
      </c>
      <c r="Q14" s="266">
        <f>VLOOKUP(L14,'PLAN INDICATIVO ORIGINAL '!$C$13:$M$343,9,0)</f>
        <v>0.98</v>
      </c>
      <c r="R14" s="266">
        <f>VLOOKUP(L14,'PLAN INDICATIVO ORIGINAL '!$C$13:$M$343,10,0)</f>
        <v>0.98</v>
      </c>
      <c r="S14" s="266" t="str">
        <f>VLOOKUP(L14,'PLAN INDICATIVO ORIGINAL '!$C$13:$M$343,11,0)</f>
        <v>Porcentaje</v>
      </c>
      <c r="T14" s="258" t="e">
        <f>VLOOKUP(L14,'PLAN INDICATIVO ORIGINAL '!$C$13:$M$343,12,0)</f>
        <v>#REF!</v>
      </c>
      <c r="U14" s="258">
        <f t="shared" ref="U14:Z14" si="21">+N14*100</f>
        <v>90</v>
      </c>
      <c r="V14" s="258">
        <f t="shared" si="21"/>
        <v>98</v>
      </c>
      <c r="W14" s="258">
        <f t="shared" si="21"/>
        <v>98</v>
      </c>
      <c r="X14" s="258">
        <f t="shared" si="21"/>
        <v>98</v>
      </c>
      <c r="Y14" s="258">
        <f t="shared" si="21"/>
        <v>98</v>
      </c>
      <c r="Z14" s="258" t="e">
        <f t="shared" si="21"/>
        <v>#VALUE!</v>
      </c>
      <c r="AA14" s="273"/>
      <c r="AB14" s="273" t="e">
        <f>+'PLAN INDICATIVO ORIGINAL '!#REF!</f>
        <v>#REF!</v>
      </c>
      <c r="AC14" s="274" t="e">
        <f>VLOOKUP(AB14,'PLAN INDICATIVO ORIGINAL '!$D$12:$F$313,3,0)</f>
        <v>#REF!</v>
      </c>
      <c r="AD14" s="58" t="str">
        <f>+'PLAN INDICATIVO ORIGINAL '!F25</f>
        <v>DIRECCIÓN DE ATENCIÓN Y TRATAMIENTO</v>
      </c>
      <c r="AE14" s="274" t="s">
        <v>764</v>
      </c>
      <c r="AF14" s="275"/>
      <c r="AG14" s="276"/>
      <c r="AH14" s="276"/>
      <c r="AI14" s="276"/>
      <c r="AJ14" s="276"/>
      <c r="AK14" s="276"/>
      <c r="AL14" s="277"/>
      <c r="AM14" s="278"/>
      <c r="AN14" s="278"/>
      <c r="AO14" s="278"/>
      <c r="AP14" s="278"/>
      <c r="AQ14" s="278"/>
      <c r="AR14" s="278"/>
      <c r="AS14" s="263" t="s">
        <v>765</v>
      </c>
      <c r="AW14" s="213" t="s">
        <v>31</v>
      </c>
      <c r="AX14" s="213" t="s">
        <v>764</v>
      </c>
      <c r="BI14" s="253">
        <v>182</v>
      </c>
      <c r="BJ14" s="58" t="s">
        <v>44</v>
      </c>
    </row>
    <row r="15" spans="1:63" ht="43.5" customHeight="1">
      <c r="A15" s="253">
        <v>78</v>
      </c>
      <c r="B15" s="253" t="str">
        <f>+AA15</f>
        <v>P78</v>
      </c>
      <c r="C15" s="126" t="s">
        <v>334</v>
      </c>
      <c r="D15" s="254" t="s">
        <v>19</v>
      </c>
      <c r="E15" s="73" t="str">
        <f>+'PLAN INDICATIVO ORIGINAL '!$D$12</f>
        <v>ATENCIÓN Y TRATAMIENTO PENITENCIARIO</v>
      </c>
      <c r="F15" s="255" t="str">
        <f>+'PLAN INDICATIVO ORIGINAL '!$D$13</f>
        <v>ATENCIÓN BASICA</v>
      </c>
      <c r="G15" s="255" t="s">
        <v>25</v>
      </c>
      <c r="H15" s="256" t="str">
        <f>+'PLAN INDICATIVO ORIGINAL '!$D$14</f>
        <v>Sostener la Atención Social a la PPL, que les otorgue condiciones dignas en la  Prisionalización.</v>
      </c>
      <c r="I15" s="255" t="s">
        <v>766</v>
      </c>
      <c r="J15" s="264" t="str">
        <f>+'PLAN INDICATIVO ORIGINAL '!$D$19</f>
        <v>SALUD</v>
      </c>
      <c r="K15" s="264" t="s">
        <v>767</v>
      </c>
      <c r="L15" s="141" t="s">
        <v>42</v>
      </c>
      <c r="M15" s="265" t="str">
        <f>+'PLAN INDICATIVO ORIGINAL '!$E$19</f>
        <v>Porcentaje de PPL a cargo del INPEC con cobertura en salud.</v>
      </c>
      <c r="N15" s="266">
        <f>VLOOKUP(L15,'PLAN INDICATIVO ORIGINAL '!$C$13:$M$343,6,0)</f>
        <v>0.9</v>
      </c>
      <c r="O15" s="266">
        <f>VLOOKUP(L15,'PLAN INDICATIVO ORIGINAL '!$C$13:$M$343,7,0)</f>
        <v>0.98</v>
      </c>
      <c r="P15" s="266">
        <f>VLOOKUP(L15,'PLAN INDICATIVO ORIGINAL '!$C$13:$M$343,8,0)</f>
        <v>0.98</v>
      </c>
      <c r="Q15" s="266">
        <f>VLOOKUP(L15,'PLAN INDICATIVO ORIGINAL '!$C$13:$M$343,9,0)</f>
        <v>0.98</v>
      </c>
      <c r="R15" s="266">
        <f>VLOOKUP(L15,'PLAN INDICATIVO ORIGINAL '!$C$13:$M$343,10,0)</f>
        <v>0.98</v>
      </c>
      <c r="S15" s="266" t="str">
        <f>VLOOKUP(L15,'PLAN INDICATIVO ORIGINAL '!$C$13:$M$343,11,0)</f>
        <v>Porcentaje</v>
      </c>
      <c r="T15" s="258" t="e">
        <f>VLOOKUP(L15,'PLAN INDICATIVO ORIGINAL '!$C$13:$M$343,12,0)</f>
        <v>#REF!</v>
      </c>
      <c r="U15" s="258">
        <f t="shared" ref="U15:Z15" si="22">+N15*100</f>
        <v>90</v>
      </c>
      <c r="V15" s="258">
        <f t="shared" si="22"/>
        <v>98</v>
      </c>
      <c r="W15" s="258">
        <f t="shared" si="22"/>
        <v>98</v>
      </c>
      <c r="X15" s="258">
        <f t="shared" si="22"/>
        <v>98</v>
      </c>
      <c r="Y15" s="258">
        <f t="shared" si="22"/>
        <v>98</v>
      </c>
      <c r="Z15" s="258" t="e">
        <f t="shared" si="22"/>
        <v>#VALUE!</v>
      </c>
      <c r="AA15" s="253" t="str">
        <f>+'PLAN INDICATIVO ORIGINAL '!C27</f>
        <v>P78</v>
      </c>
      <c r="AB15" s="253" t="str">
        <f>+'PLAN INDICATIVO ORIGINAL '!D27</f>
        <v>Informe técnico de seguimiento a la prestación de servicios de salud realizado</v>
      </c>
      <c r="AC15" s="58" t="str">
        <f>VLOOKUP(AB15,'PLAN INDICATIVO ORIGINAL '!$D$12:$F$313,3,0)</f>
        <v>DIRECCIÓN DE ATENCIÓN Y TRATAMIENTO</v>
      </c>
      <c r="AD15" s="58" t="str">
        <f>+'PLAN INDICATIVO ORIGINAL '!F26</f>
        <v>DIRECCIÓN DE ATENCIÓN Y TRATAMIENTO</v>
      </c>
      <c r="AE15" s="58" t="s">
        <v>764</v>
      </c>
      <c r="AF15" s="259">
        <f>VLOOKUP(AA15,'PLAN INDICATIVO ORIGINAL '!$C$13:$M$343,6,0)</f>
        <v>6</v>
      </c>
      <c r="AG15" s="260">
        <f>VLOOKUP(AA15,'PLAN INDICATIVO ORIGINAL '!$C$13:$M$343,7,0)</f>
        <v>12</v>
      </c>
      <c r="AH15" s="260">
        <f>VLOOKUP(AA15,'PLAN INDICATIVO ORIGINAL '!$C$13:$M$343,8,0)</f>
        <v>12</v>
      </c>
      <c r="AI15" s="260">
        <f>VLOOKUP(AA15,'PLAN INDICATIVO ORIGINAL '!$C$13:$M$343,9,0)</f>
        <v>12</v>
      </c>
      <c r="AJ15" s="260">
        <f>VLOOKUP(AA15,'PLAN INDICATIVO ORIGINAL '!$C$13:$M$343,10,0)</f>
        <v>12</v>
      </c>
      <c r="AK15" s="260" t="str">
        <f>VLOOKUP(AA15,'PLAN INDICATIVO ORIGINAL '!$C$13:$M$343,11,0)</f>
        <v>Número</v>
      </c>
      <c r="AL15" s="261" t="e">
        <f>VLOOKUP(AA15,'PLAN INDICATIVO ORIGINAL '!$C$13:$M$343,12,0)</f>
        <v>#REF!</v>
      </c>
      <c r="AM15" s="262">
        <f t="shared" ref="AM15:AR15" si="23">+AF15</f>
        <v>6</v>
      </c>
      <c r="AN15" s="262">
        <f t="shared" si="23"/>
        <v>12</v>
      </c>
      <c r="AO15" s="262">
        <f t="shared" si="23"/>
        <v>12</v>
      </c>
      <c r="AP15" s="262">
        <f t="shared" si="23"/>
        <v>12</v>
      </c>
      <c r="AQ15" s="262">
        <f t="shared" si="23"/>
        <v>12</v>
      </c>
      <c r="AR15" s="262" t="str">
        <f t="shared" si="23"/>
        <v>Número</v>
      </c>
      <c r="AS15" s="263" t="s">
        <v>765</v>
      </c>
      <c r="AV15" s="213" t="s">
        <v>67</v>
      </c>
      <c r="AW15" s="213" t="s">
        <v>31</v>
      </c>
      <c r="AX15" s="213" t="s">
        <v>764</v>
      </c>
      <c r="BI15" s="253">
        <v>78</v>
      </c>
      <c r="BJ15" s="58" t="s">
        <v>44</v>
      </c>
    </row>
    <row r="16" spans="1:63" ht="41.25" customHeight="1">
      <c r="A16" s="253">
        <v>49</v>
      </c>
      <c r="B16" s="253" t="str">
        <f>+AA16</f>
        <v>P49</v>
      </c>
      <c r="C16" s="126" t="s">
        <v>768</v>
      </c>
      <c r="D16" s="254" t="s">
        <v>19</v>
      </c>
      <c r="E16" s="73" t="str">
        <f>+'PLAN INDICATIVO ORIGINAL '!$D$12</f>
        <v>ATENCIÓN Y TRATAMIENTO PENITENCIARIO</v>
      </c>
      <c r="F16" s="255" t="str">
        <f>+'PLAN INDICATIVO ORIGINAL '!$D$13</f>
        <v>ATENCIÓN BASICA</v>
      </c>
      <c r="G16" s="255" t="s">
        <v>25</v>
      </c>
      <c r="H16" s="256" t="str">
        <f>+'PLAN INDICATIVO ORIGINAL '!$D$14</f>
        <v>Sostener la Atención Social a la PPL, que les otorgue condiciones dignas en la  Prisionalización.</v>
      </c>
      <c r="I16" s="255" t="s">
        <v>766</v>
      </c>
      <c r="J16" s="264" t="str">
        <f>+'PLAN INDICATIVO ORIGINAL '!$D$19</f>
        <v>SALUD</v>
      </c>
      <c r="K16" s="264" t="s">
        <v>767</v>
      </c>
      <c r="L16" s="141" t="s">
        <v>42</v>
      </c>
      <c r="M16" s="265" t="str">
        <f>+'PLAN INDICATIVO ORIGINAL '!$E$19</f>
        <v>Porcentaje de PPL a cargo del INPEC con cobertura en salud.</v>
      </c>
      <c r="N16" s="266">
        <f>VLOOKUP(L16,'PLAN INDICATIVO ORIGINAL '!$C$13:$M$343,6,0)</f>
        <v>0.9</v>
      </c>
      <c r="O16" s="266">
        <f>VLOOKUP(L16,'PLAN INDICATIVO ORIGINAL '!$C$13:$M$343,7,0)</f>
        <v>0.98</v>
      </c>
      <c r="P16" s="266">
        <f>VLOOKUP(L16,'PLAN INDICATIVO ORIGINAL '!$C$13:$M$343,8,0)</f>
        <v>0.98</v>
      </c>
      <c r="Q16" s="266">
        <f>VLOOKUP(L16,'PLAN INDICATIVO ORIGINAL '!$C$13:$M$343,9,0)</f>
        <v>0.98</v>
      </c>
      <c r="R16" s="266">
        <f>VLOOKUP(L16,'PLAN INDICATIVO ORIGINAL '!$C$13:$M$343,10,0)</f>
        <v>0.98</v>
      </c>
      <c r="S16" s="266" t="str">
        <f>VLOOKUP(L16,'PLAN INDICATIVO ORIGINAL '!$C$13:$M$343,11,0)</f>
        <v>Porcentaje</v>
      </c>
      <c r="T16" s="258" t="e">
        <f>VLOOKUP(L16,'PLAN INDICATIVO ORIGINAL '!$C$13:$M$343,12,0)</f>
        <v>#REF!</v>
      </c>
      <c r="U16" s="258">
        <f t="shared" ref="U16:Z16" si="24">+N16*100</f>
        <v>90</v>
      </c>
      <c r="V16" s="258">
        <f t="shared" si="24"/>
        <v>98</v>
      </c>
      <c r="W16" s="258">
        <f t="shared" si="24"/>
        <v>98</v>
      </c>
      <c r="X16" s="258">
        <f t="shared" si="24"/>
        <v>98</v>
      </c>
      <c r="Y16" s="258">
        <f t="shared" si="24"/>
        <v>98</v>
      </c>
      <c r="Z16" s="258" t="e">
        <f t="shared" si="24"/>
        <v>#VALUE!</v>
      </c>
      <c r="AA16" s="253" t="str">
        <f>+'PLAN INDICATIVO ORIGINAL '!C28</f>
        <v>P49</v>
      </c>
      <c r="AB16" s="253" t="str">
        <f>+'PLAN INDICATIVO ORIGINAL '!D28</f>
        <v>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v>
      </c>
      <c r="AC16" s="58" t="str">
        <f>+'PLAN INDICATIVO ORIGINAL '!F28</f>
        <v>DIRECCIÓN DE ATENCIÓN Y TRATAMIENTO</v>
      </c>
      <c r="AD16" s="58" t="e">
        <f>+'PLAN INDICATIVO ORIGINAL '!#REF!</f>
        <v>#REF!</v>
      </c>
      <c r="AE16" s="58" t="s">
        <v>764</v>
      </c>
      <c r="AF16" s="267">
        <f>VLOOKUP(AA16,'PLAN INDICATIVO ORIGINAL '!$C$13:$M$343,6,0)</f>
        <v>1</v>
      </c>
      <c r="AG16" s="268">
        <f>VLOOKUP(AA16,'PLAN INDICATIVO ORIGINAL '!$C$13:$M$343,7,0)</f>
        <v>0</v>
      </c>
      <c r="AH16" s="268">
        <f>VLOOKUP(AA16,'PLAN INDICATIVO ORIGINAL '!$C$13:$M$343,8,0)</f>
        <v>0</v>
      </c>
      <c r="AI16" s="268">
        <f>VLOOKUP(AA16,'PLAN INDICATIVO ORIGINAL '!$C$13:$M$343,9,0)</f>
        <v>0</v>
      </c>
      <c r="AJ16" s="268">
        <f>VLOOKUP(AA16,'PLAN INDICATIVO ORIGINAL '!$C$13:$M$343,10,0)</f>
        <v>1</v>
      </c>
      <c r="AK16" s="268" t="str">
        <f>VLOOKUP(AA16,'PLAN INDICATIVO ORIGINAL '!$C$13:$M$343,11,0)</f>
        <v>Porcentaje</v>
      </c>
      <c r="AL16" s="261" t="e">
        <f>VLOOKUP(AA16,'PLAN INDICATIVO ORIGINAL '!$C$13:$M$343,12,0)</f>
        <v>#REF!</v>
      </c>
      <c r="AM16" s="269">
        <f t="shared" ref="AM16:AR16" si="25">+AF16*100</f>
        <v>100</v>
      </c>
      <c r="AN16" s="269">
        <f t="shared" si="25"/>
        <v>0</v>
      </c>
      <c r="AO16" s="269">
        <f t="shared" si="25"/>
        <v>0</v>
      </c>
      <c r="AP16" s="269">
        <f t="shared" si="25"/>
        <v>0</v>
      </c>
      <c r="AQ16" s="269">
        <f t="shared" si="25"/>
        <v>100</v>
      </c>
      <c r="AR16" s="269" t="e">
        <f t="shared" si="25"/>
        <v>#VALUE!</v>
      </c>
      <c r="AS16" s="263" t="s">
        <v>765</v>
      </c>
      <c r="AV16" s="213" t="s">
        <v>70</v>
      </c>
      <c r="AW16" s="213" t="s">
        <v>31</v>
      </c>
      <c r="AX16" s="213" t="s">
        <v>764</v>
      </c>
      <c r="BI16" s="253">
        <v>49</v>
      </c>
      <c r="BJ16" s="58" t="s">
        <v>44</v>
      </c>
    </row>
    <row r="17" spans="1:62" ht="60" customHeight="1">
      <c r="A17" s="253">
        <v>7</v>
      </c>
      <c r="B17" s="253" t="str">
        <f>+AA17</f>
        <v>P7</v>
      </c>
      <c r="C17" s="126" t="s">
        <v>769</v>
      </c>
      <c r="D17" s="254" t="s">
        <v>19</v>
      </c>
      <c r="E17" s="73" t="str">
        <f>+'PLAN INDICATIVO ORIGINAL '!$D$12</f>
        <v>ATENCIÓN Y TRATAMIENTO PENITENCIARIO</v>
      </c>
      <c r="F17" s="255" t="str">
        <f>+'PLAN INDICATIVO ORIGINAL '!$D$13</f>
        <v>ATENCIÓN BASICA</v>
      </c>
      <c r="G17" s="255" t="s">
        <v>25</v>
      </c>
      <c r="H17" s="256" t="str">
        <f>+'PLAN INDICATIVO ORIGINAL '!$D$14</f>
        <v>Sostener la Atención Social a la PPL, que les otorgue condiciones dignas en la  Prisionalización.</v>
      </c>
      <c r="I17" s="255" t="s">
        <v>766</v>
      </c>
      <c r="J17" s="264" t="str">
        <f>+'PLAN INDICATIVO ORIGINAL '!$D$19</f>
        <v>SALUD</v>
      </c>
      <c r="K17" s="264" t="s">
        <v>767</v>
      </c>
      <c r="L17" s="141" t="s">
        <v>42</v>
      </c>
      <c r="M17" s="265" t="str">
        <f>+'PLAN INDICATIVO ORIGINAL '!$E$19</f>
        <v>Porcentaje de PPL a cargo del INPEC con cobertura en salud.</v>
      </c>
      <c r="N17" s="266">
        <f>VLOOKUP(L17,'PLAN INDICATIVO ORIGINAL '!$C$13:$M$343,6,0)</f>
        <v>0.9</v>
      </c>
      <c r="O17" s="266">
        <f>VLOOKUP(L17,'PLAN INDICATIVO ORIGINAL '!$C$13:$M$343,7,0)</f>
        <v>0.98</v>
      </c>
      <c r="P17" s="266">
        <f>VLOOKUP(L17,'PLAN INDICATIVO ORIGINAL '!$C$13:$M$343,8,0)</f>
        <v>0.98</v>
      </c>
      <c r="Q17" s="266">
        <f>VLOOKUP(L17,'PLAN INDICATIVO ORIGINAL '!$C$13:$M$343,9,0)</f>
        <v>0.98</v>
      </c>
      <c r="R17" s="266">
        <f>VLOOKUP(L17,'PLAN INDICATIVO ORIGINAL '!$C$13:$M$343,10,0)</f>
        <v>0.98</v>
      </c>
      <c r="S17" s="266" t="str">
        <f>VLOOKUP(L17,'PLAN INDICATIVO ORIGINAL '!$C$13:$M$343,11,0)</f>
        <v>Porcentaje</v>
      </c>
      <c r="T17" s="258" t="e">
        <f>VLOOKUP(L17,'PLAN INDICATIVO ORIGINAL '!$C$13:$M$343,12,0)</f>
        <v>#REF!</v>
      </c>
      <c r="U17" s="258">
        <f t="shared" ref="U17:Z17" si="26">+N17*100</f>
        <v>90</v>
      </c>
      <c r="V17" s="258">
        <f t="shared" si="26"/>
        <v>98</v>
      </c>
      <c r="W17" s="258">
        <f t="shared" si="26"/>
        <v>98</v>
      </c>
      <c r="X17" s="258">
        <f t="shared" si="26"/>
        <v>98</v>
      </c>
      <c r="Y17" s="258">
        <f t="shared" si="26"/>
        <v>98</v>
      </c>
      <c r="Z17" s="258" t="e">
        <f t="shared" si="26"/>
        <v>#VALUE!</v>
      </c>
      <c r="AA17" s="253" t="str">
        <f>+'PLAN INDICATIVO ORIGINAL '!C29</f>
        <v>P7</v>
      </c>
      <c r="AB17" s="253" t="str">
        <f>+'PLAN INDICATIVO ORIGINAL '!D29</f>
        <v xml:space="preserve">Capacitaciones tendientes a sensibilizar a las Direcciones Regionales sobre el estado actual de las áreas de sanidad para el cumplimiento del Sistema Obligatorio de Garantía de Calidad en Salud en el contexto Penitenciario y Carcelario realizadas. </v>
      </c>
      <c r="AC17" s="58" t="str">
        <f>VLOOKUP(AB17,'PLAN INDICATIVO ORIGINAL '!$D$12:$F$313,3,0)</f>
        <v>DIRECCIÓN DE ATENCIÓN Y TRATAMIENTO</v>
      </c>
      <c r="AD17" s="58" t="str">
        <f>+'PLAN INDICATIVO ORIGINAL '!F27</f>
        <v>DIRECCIÓN DE ATENCIÓN Y TRATAMIENTO</v>
      </c>
      <c r="AE17" s="58" t="s">
        <v>764</v>
      </c>
      <c r="AF17" s="259">
        <f>VLOOKUP(AA17,'PLAN INDICATIVO ORIGINAL '!$C$13:$M$343,6,0)</f>
        <v>6</v>
      </c>
      <c r="AG17" s="260">
        <f>VLOOKUP(AA17,'PLAN INDICATIVO ORIGINAL '!$C$13:$M$343,7,0)</f>
        <v>6</v>
      </c>
      <c r="AH17" s="260">
        <f>VLOOKUP(AA17,'PLAN INDICATIVO ORIGINAL '!$C$13:$M$343,8,0)</f>
        <v>6</v>
      </c>
      <c r="AI17" s="260">
        <f>VLOOKUP(AA17,'PLAN INDICATIVO ORIGINAL '!$C$13:$M$343,9,0)</f>
        <v>6</v>
      </c>
      <c r="AJ17" s="260">
        <f>VLOOKUP(AA17,'PLAN INDICATIVO ORIGINAL '!$C$13:$M$343,10,0)</f>
        <v>6</v>
      </c>
      <c r="AK17" s="260" t="str">
        <f>VLOOKUP(AA17,'PLAN INDICATIVO ORIGINAL '!$C$13:$M$343,11,0)</f>
        <v>Número</v>
      </c>
      <c r="AL17" s="261" t="e">
        <f>VLOOKUP(AA17,'PLAN INDICATIVO ORIGINAL '!$C$13:$M$343,12,0)</f>
        <v>#REF!</v>
      </c>
      <c r="AM17" s="262">
        <f t="shared" ref="AM17:AR17" si="27">+AF17</f>
        <v>6</v>
      </c>
      <c r="AN17" s="262">
        <f t="shared" si="27"/>
        <v>6</v>
      </c>
      <c r="AO17" s="262">
        <f t="shared" si="27"/>
        <v>6</v>
      </c>
      <c r="AP17" s="262">
        <f t="shared" si="27"/>
        <v>6</v>
      </c>
      <c r="AQ17" s="262">
        <f t="shared" si="27"/>
        <v>6</v>
      </c>
      <c r="AR17" s="262" t="str">
        <f t="shared" si="27"/>
        <v>Número</v>
      </c>
      <c r="AS17" s="263" t="s">
        <v>765</v>
      </c>
      <c r="AV17" s="213" t="s">
        <v>73</v>
      </c>
      <c r="AW17" s="213" t="s">
        <v>31</v>
      </c>
      <c r="AX17" s="213" t="s">
        <v>764</v>
      </c>
      <c r="BI17" s="253">
        <v>7</v>
      </c>
      <c r="BJ17" s="58" t="s">
        <v>44</v>
      </c>
    </row>
    <row r="18" spans="1:62" ht="44.25" customHeight="1">
      <c r="A18" s="253">
        <v>87</v>
      </c>
      <c r="B18" s="253" t="str">
        <f>+AA18</f>
        <v>P87</v>
      </c>
      <c r="C18" s="126" t="s">
        <v>770</v>
      </c>
      <c r="D18" s="254" t="s">
        <v>19</v>
      </c>
      <c r="E18" s="73" t="str">
        <f>+'PLAN INDICATIVO ORIGINAL '!$D$12</f>
        <v>ATENCIÓN Y TRATAMIENTO PENITENCIARIO</v>
      </c>
      <c r="F18" s="255" t="str">
        <f>+'PLAN INDICATIVO ORIGINAL '!$D$13</f>
        <v>ATENCIÓN BASICA</v>
      </c>
      <c r="G18" s="255" t="s">
        <v>25</v>
      </c>
      <c r="H18" s="256" t="str">
        <f>+'PLAN INDICATIVO ORIGINAL '!$D$14</f>
        <v>Sostener la Atención Social a la PPL, que les otorgue condiciones dignas en la  Prisionalización.</v>
      </c>
      <c r="I18" s="255" t="s">
        <v>766</v>
      </c>
      <c r="J18" s="264" t="str">
        <f>+'PLAN INDICATIVO ORIGINAL '!$D$19</f>
        <v>SALUD</v>
      </c>
      <c r="K18" s="264" t="s">
        <v>767</v>
      </c>
      <c r="L18" s="141" t="s">
        <v>42</v>
      </c>
      <c r="M18" s="265" t="str">
        <f>+'PLAN INDICATIVO ORIGINAL '!$E$19</f>
        <v>Porcentaje de PPL a cargo del INPEC con cobertura en salud.</v>
      </c>
      <c r="N18" s="266">
        <f>VLOOKUP(L18,'PLAN INDICATIVO ORIGINAL '!$C$13:$M$343,6,0)</f>
        <v>0.9</v>
      </c>
      <c r="O18" s="266">
        <f>VLOOKUP(L18,'PLAN INDICATIVO ORIGINAL '!$C$13:$M$343,7,0)</f>
        <v>0.98</v>
      </c>
      <c r="P18" s="266">
        <f>VLOOKUP(L18,'PLAN INDICATIVO ORIGINAL '!$C$13:$M$343,8,0)</f>
        <v>0.98</v>
      </c>
      <c r="Q18" s="266">
        <f>VLOOKUP(L18,'PLAN INDICATIVO ORIGINAL '!$C$13:$M$343,9,0)</f>
        <v>0.98</v>
      </c>
      <c r="R18" s="266">
        <f>VLOOKUP(L18,'PLAN INDICATIVO ORIGINAL '!$C$13:$M$343,10,0)</f>
        <v>0.98</v>
      </c>
      <c r="S18" s="266" t="str">
        <f>VLOOKUP(L18,'PLAN INDICATIVO ORIGINAL '!$C$13:$M$343,11,0)</f>
        <v>Porcentaje</v>
      </c>
      <c r="T18" s="258" t="e">
        <f>VLOOKUP(L18,'PLAN INDICATIVO ORIGINAL '!$C$13:$M$343,12,0)</f>
        <v>#REF!</v>
      </c>
      <c r="U18" s="258">
        <f t="shared" ref="U18:Z18" si="28">+N18*100</f>
        <v>90</v>
      </c>
      <c r="V18" s="258">
        <f t="shared" si="28"/>
        <v>98</v>
      </c>
      <c r="W18" s="258">
        <f t="shared" si="28"/>
        <v>98</v>
      </c>
      <c r="X18" s="258">
        <f t="shared" si="28"/>
        <v>98</v>
      </c>
      <c r="Y18" s="258">
        <f t="shared" si="28"/>
        <v>98</v>
      </c>
      <c r="Z18" s="258" t="e">
        <f t="shared" si="28"/>
        <v>#VALUE!</v>
      </c>
      <c r="AA18" s="253" t="str">
        <f>+'PLAN INDICATIVO ORIGINAL '!C30</f>
        <v>P87</v>
      </c>
      <c r="AB18" s="253" t="str">
        <f>+'PLAN INDICATIVO ORIGINAL '!D30</f>
        <v>ERON capacitados en  prevención del consumo de sustancias psicoactivas (SPA)</v>
      </c>
      <c r="AC18" s="58" t="str">
        <f>VLOOKUP(AB18,'PLAN INDICATIVO ORIGINAL '!$D$12:$F$313,3,0)</f>
        <v>DIRECCIÓN DE ATENCIÓN Y TRATAMIENTO</v>
      </c>
      <c r="AD18" s="58" t="str">
        <f>+'PLAN INDICATIVO ORIGINAL '!F28</f>
        <v>DIRECCIÓN DE ATENCIÓN Y TRATAMIENTO</v>
      </c>
      <c r="AE18" s="58" t="s">
        <v>764</v>
      </c>
      <c r="AF18" s="259">
        <f>VLOOKUP(AA18,'PLAN INDICATIVO ORIGINAL '!$C$13:$M$343,6,0)</f>
        <v>10</v>
      </c>
      <c r="AG18" s="260">
        <f>VLOOKUP(AA18,'PLAN INDICATIVO ORIGINAL '!$C$13:$M$343,7,0)</f>
        <v>10</v>
      </c>
      <c r="AH18" s="260">
        <f>VLOOKUP(AA18,'PLAN INDICATIVO ORIGINAL '!$C$13:$M$343,8,0)</f>
        <v>10</v>
      </c>
      <c r="AI18" s="260">
        <f>VLOOKUP(AA18,'PLAN INDICATIVO ORIGINAL '!$C$13:$M$343,9,0)</f>
        <v>10</v>
      </c>
      <c r="AJ18" s="260">
        <f>VLOOKUP(AA18,'PLAN INDICATIVO ORIGINAL '!$C$13:$M$343,10,0)</f>
        <v>40</v>
      </c>
      <c r="AK18" s="260" t="str">
        <f>VLOOKUP(AA18,'PLAN INDICATIVO ORIGINAL '!$C$13:$M$343,11,0)</f>
        <v>Número</v>
      </c>
      <c r="AL18" s="261" t="e">
        <f>VLOOKUP(AA18,'PLAN INDICATIVO ORIGINAL '!$C$13:$M$343,12,0)</f>
        <v>#REF!</v>
      </c>
      <c r="AM18" s="262">
        <f t="shared" ref="AM18:AR18" si="29">+AF18</f>
        <v>10</v>
      </c>
      <c r="AN18" s="262">
        <f t="shared" si="29"/>
        <v>10</v>
      </c>
      <c r="AO18" s="262">
        <f t="shared" si="29"/>
        <v>10</v>
      </c>
      <c r="AP18" s="262">
        <f t="shared" si="29"/>
        <v>10</v>
      </c>
      <c r="AQ18" s="262">
        <f t="shared" si="29"/>
        <v>40</v>
      </c>
      <c r="AR18" s="262" t="str">
        <f t="shared" si="29"/>
        <v>Número</v>
      </c>
      <c r="AS18" s="263" t="s">
        <v>765</v>
      </c>
      <c r="AV18" s="213" t="s">
        <v>76</v>
      </c>
      <c r="AW18" s="213" t="s">
        <v>31</v>
      </c>
      <c r="AX18" s="213" t="s">
        <v>764</v>
      </c>
      <c r="BI18" s="253">
        <v>87</v>
      </c>
      <c r="BJ18" s="58" t="s">
        <v>44</v>
      </c>
    </row>
    <row r="19" spans="1:62" ht="62.25" customHeight="1">
      <c r="A19" s="164">
        <v>95</v>
      </c>
      <c r="B19" s="253" t="s">
        <v>79</v>
      </c>
      <c r="C19" s="135" t="s">
        <v>771</v>
      </c>
      <c r="D19" s="254" t="s">
        <v>19</v>
      </c>
      <c r="E19" s="73" t="str">
        <f>+'PLAN INDICATIVO ORIGINAL '!$D$12</f>
        <v>ATENCIÓN Y TRATAMIENTO PENITENCIARIO</v>
      </c>
      <c r="F19" s="255" t="str">
        <f>+'PLAN INDICATIVO ORIGINAL '!$D$13</f>
        <v>ATENCIÓN BASICA</v>
      </c>
      <c r="G19" s="255" t="s">
        <v>25</v>
      </c>
      <c r="H19" s="256" t="str">
        <f>+'PLAN INDICATIVO ORIGINAL '!$D$14</f>
        <v>Sostener la Atención Social a la PPL, que les otorgue condiciones dignas en la  Prisionalización.</v>
      </c>
      <c r="I19" s="255" t="s">
        <v>766</v>
      </c>
      <c r="J19" s="264" t="str">
        <f>+'PLAN INDICATIVO ORIGINAL '!$D$19</f>
        <v>SALUD</v>
      </c>
      <c r="K19" s="264" t="s">
        <v>767</v>
      </c>
      <c r="L19" s="141" t="s">
        <v>42</v>
      </c>
      <c r="M19" s="265" t="str">
        <f>+'PLAN INDICATIVO ORIGINAL '!$E$19</f>
        <v>Porcentaje de PPL a cargo del INPEC con cobertura en salud.</v>
      </c>
      <c r="N19" s="266">
        <f>VLOOKUP(L19,'PLAN INDICATIVO ORIGINAL '!$C$13:$M$343,6,0)</f>
        <v>0.9</v>
      </c>
      <c r="O19" s="266">
        <f>VLOOKUP(L19,'PLAN INDICATIVO ORIGINAL '!$C$13:$M$343,7,0)</f>
        <v>0.98</v>
      </c>
      <c r="P19" s="266">
        <f>VLOOKUP(L19,'PLAN INDICATIVO ORIGINAL '!$C$13:$M$343,8,0)</f>
        <v>0.98</v>
      </c>
      <c r="Q19" s="266">
        <f>VLOOKUP(L19,'PLAN INDICATIVO ORIGINAL '!$C$13:$M$343,9,0)</f>
        <v>0.98</v>
      </c>
      <c r="R19" s="266">
        <f>VLOOKUP(L19,'PLAN INDICATIVO ORIGINAL '!$C$13:$M$343,10,0)</f>
        <v>0.98</v>
      </c>
      <c r="S19" s="266" t="str">
        <f>VLOOKUP(L19,'PLAN INDICATIVO ORIGINAL '!$C$13:$M$343,11,0)</f>
        <v>Porcentaje</v>
      </c>
      <c r="T19" s="258" t="e">
        <f>VLOOKUP(L19,'PLAN INDICATIVO ORIGINAL '!$C$13:$M$343,12,0)</f>
        <v>#REF!</v>
      </c>
      <c r="U19" s="258">
        <f t="shared" ref="U19:Z19" si="30">+N19*100</f>
        <v>90</v>
      </c>
      <c r="V19" s="258">
        <f t="shared" si="30"/>
        <v>98</v>
      </c>
      <c r="W19" s="258">
        <f t="shared" si="30"/>
        <v>98</v>
      </c>
      <c r="X19" s="258">
        <f t="shared" si="30"/>
        <v>98</v>
      </c>
      <c r="Y19" s="258">
        <f t="shared" si="30"/>
        <v>98</v>
      </c>
      <c r="Z19" s="258" t="e">
        <f t="shared" si="30"/>
        <v>#VALUE!</v>
      </c>
      <c r="AA19" s="253" t="s">
        <v>79</v>
      </c>
      <c r="AB19" s="253" t="str">
        <f>+'PLAN INDICATIVO ORIGINAL '!D31</f>
        <v>Comunidad terapéutica constituida como estrategia de intervención en el Establecimiento Penitenciario de Mediana Seguridad y Carcelario de Cali</v>
      </c>
      <c r="AC19" s="58" t="str">
        <f>VLOOKUP(AB19,'PLAN INDICATIVO ORIGINAL '!$D$12:$F$313,3,0)</f>
        <v>ESTABLECIMIENTO DE RECLUSIÓN DE CALI</v>
      </c>
      <c r="AD19" s="58" t="str">
        <f>VLOOKUP(AB19,'PLAN INDICATIVO ORIGINAL '!$D$12:$F$313,3,0)</f>
        <v>ESTABLECIMIENTO DE RECLUSIÓN DE CALI</v>
      </c>
      <c r="AE19" s="58" t="s">
        <v>772</v>
      </c>
      <c r="AF19" s="267">
        <f>VLOOKUP(AA19,'PLAN INDICATIVO ORIGINAL '!$C$13:$M$343,6,0)</f>
        <v>0.33</v>
      </c>
      <c r="AG19" s="268">
        <f>VLOOKUP(AA19,'PLAN INDICATIVO ORIGINAL '!$C$13:$M$343,7,0)</f>
        <v>0.66</v>
      </c>
      <c r="AH19" s="268">
        <f>VLOOKUP(AA19,'PLAN INDICATIVO ORIGINAL '!$C$13:$M$343,8,0)</f>
        <v>1</v>
      </c>
      <c r="AI19" s="268">
        <f>VLOOKUP(AA19,'PLAN INDICATIVO ORIGINAL '!$C$13:$M$343,9,0)</f>
        <v>0</v>
      </c>
      <c r="AJ19" s="268">
        <f>VLOOKUP(AA19,'PLAN INDICATIVO ORIGINAL '!$C$13:$M$343,10,0)</f>
        <v>1</v>
      </c>
      <c r="AK19" s="268" t="str">
        <f>VLOOKUP(AA19,'PLAN INDICATIVO ORIGINAL '!$C$13:$M$343,11,0)</f>
        <v>Porcentaje</v>
      </c>
      <c r="AL19" s="261" t="e">
        <f>VLOOKUP(AA19,'PLAN INDICATIVO ORIGINAL '!$C$13:$M$343,12,0)</f>
        <v>#REF!</v>
      </c>
      <c r="AM19" s="262">
        <f t="shared" ref="AM19:AR19" si="31">+AF19*100</f>
        <v>33</v>
      </c>
      <c r="AN19" s="262">
        <f t="shared" si="31"/>
        <v>66</v>
      </c>
      <c r="AO19" s="262">
        <f t="shared" si="31"/>
        <v>100</v>
      </c>
      <c r="AP19" s="262">
        <f t="shared" si="31"/>
        <v>0</v>
      </c>
      <c r="AQ19" s="262">
        <f t="shared" si="31"/>
        <v>100</v>
      </c>
      <c r="AR19" s="262" t="e">
        <f t="shared" si="31"/>
        <v>#VALUE!</v>
      </c>
      <c r="AS19" s="263" t="s">
        <v>765</v>
      </c>
      <c r="AV19" s="213" t="s">
        <v>79</v>
      </c>
      <c r="AW19" s="213" t="s">
        <v>81</v>
      </c>
      <c r="AX19" s="213" t="s">
        <v>772</v>
      </c>
      <c r="BI19" s="164">
        <v>95</v>
      </c>
      <c r="BJ19" s="58" t="s">
        <v>81</v>
      </c>
    </row>
    <row r="20" spans="1:62" ht="62.25" customHeight="1">
      <c r="A20" s="164">
        <v>257</v>
      </c>
      <c r="B20" s="253" t="s">
        <v>83</v>
      </c>
      <c r="C20" s="135" t="s">
        <v>771</v>
      </c>
      <c r="D20" s="254" t="s">
        <v>19</v>
      </c>
      <c r="E20" s="73" t="str">
        <f>+'PLAN INDICATIVO ORIGINAL '!$D$12</f>
        <v>ATENCIÓN Y TRATAMIENTO PENITENCIARIO</v>
      </c>
      <c r="F20" s="255" t="str">
        <f>+'PLAN INDICATIVO ORIGINAL '!$D$13</f>
        <v>ATENCIÓN BASICA</v>
      </c>
      <c r="G20" s="255" t="s">
        <v>25</v>
      </c>
      <c r="H20" s="256" t="str">
        <f>+'PLAN INDICATIVO ORIGINAL '!$D$14</f>
        <v>Sostener la Atención Social a la PPL, que les otorgue condiciones dignas en la  Prisionalización.</v>
      </c>
      <c r="I20" s="255" t="s">
        <v>766</v>
      </c>
      <c r="J20" s="264" t="str">
        <f>+'PLAN INDICATIVO ORIGINAL '!$D$19</f>
        <v>SALUD</v>
      </c>
      <c r="K20" s="264" t="s">
        <v>767</v>
      </c>
      <c r="L20" s="141" t="s">
        <v>42</v>
      </c>
      <c r="M20" s="265" t="str">
        <f>+'PLAN INDICATIVO ORIGINAL '!$E$19</f>
        <v>Porcentaje de PPL a cargo del INPEC con cobertura en salud.</v>
      </c>
      <c r="N20" s="266">
        <f>VLOOKUP(L20,'PLAN INDICATIVO ORIGINAL '!$C$13:$M$343,6,0)</f>
        <v>0.9</v>
      </c>
      <c r="O20" s="266">
        <f>VLOOKUP(L20,'PLAN INDICATIVO ORIGINAL '!$C$13:$M$343,7,0)</f>
        <v>0.98</v>
      </c>
      <c r="P20" s="266">
        <f>VLOOKUP(L20,'PLAN INDICATIVO ORIGINAL '!$C$13:$M$343,8,0)</f>
        <v>0.98</v>
      </c>
      <c r="Q20" s="266">
        <f>VLOOKUP(L20,'PLAN INDICATIVO ORIGINAL '!$C$13:$M$343,9,0)</f>
        <v>0.98</v>
      </c>
      <c r="R20" s="266">
        <f>VLOOKUP(L20,'PLAN INDICATIVO ORIGINAL '!$C$13:$M$343,10,0)</f>
        <v>0.98</v>
      </c>
      <c r="S20" s="266" t="str">
        <f>VLOOKUP(L20,'PLAN INDICATIVO ORIGINAL '!$C$13:$M$343,11,0)</f>
        <v>Porcentaje</v>
      </c>
      <c r="T20" s="258" t="e">
        <f>VLOOKUP(L20,'PLAN INDICATIVO ORIGINAL '!$C$13:$M$343,12,0)</f>
        <v>#REF!</v>
      </c>
      <c r="U20" s="258">
        <f t="shared" ref="U20:Z20" si="32">+N20*100</f>
        <v>90</v>
      </c>
      <c r="V20" s="258">
        <f t="shared" si="32"/>
        <v>98</v>
      </c>
      <c r="W20" s="258">
        <f t="shared" si="32"/>
        <v>98</v>
      </c>
      <c r="X20" s="258">
        <f t="shared" si="32"/>
        <v>98</v>
      </c>
      <c r="Y20" s="258">
        <f t="shared" si="32"/>
        <v>98</v>
      </c>
      <c r="Z20" s="258" t="e">
        <f t="shared" si="32"/>
        <v>#VALUE!</v>
      </c>
      <c r="AA20" s="253" t="str">
        <f>+'PLAN INDICATIVO ORIGINAL '!C32</f>
        <v>P257</v>
      </c>
      <c r="AB20" s="253" t="str">
        <f>+'PLAN INDICATIVO ORIGINAL '!D32</f>
        <v>Lineamiento e implementación de acciones de prácticas de salubridad e higiene en la gestión del riesgo de desastres y atención de emergencias en los ERON</v>
      </c>
      <c r="AC20" s="58" t="str">
        <f>VLOOKUP(AB20,'PLAN INDICATIVO ORIGINAL '!$D$12:$F$313,3,0)</f>
        <v>DIRECCIÓN DE ATENCIÓN Y TRATAMIENTO</v>
      </c>
      <c r="AD20" s="58" t="str">
        <f>VLOOKUP(AB20,'PLAN INDICATIVO ORIGINAL '!$D$12:$F$313,3,0)</f>
        <v>DIRECCIÓN DE ATENCIÓN Y TRATAMIENTO</v>
      </c>
      <c r="AE20" s="58" t="s">
        <v>764</v>
      </c>
      <c r="AF20" s="267">
        <f>VLOOKUP(AA20,'PLAN INDICATIVO ORIGINAL '!$C$13:$M$343,6,0)</f>
        <v>1</v>
      </c>
      <c r="AG20" s="268">
        <f>VLOOKUP(AA20,'PLAN INDICATIVO ORIGINAL '!$C$13:$M$343,7,0)</f>
        <v>1</v>
      </c>
      <c r="AH20" s="268">
        <f>VLOOKUP(AA20,'PLAN INDICATIVO ORIGINAL '!$C$13:$M$343,8,0)</f>
        <v>1</v>
      </c>
      <c r="AI20" s="268">
        <f>VLOOKUP(AA20,'PLAN INDICATIVO ORIGINAL '!$C$13:$M$343,9,0)</f>
        <v>1</v>
      </c>
      <c r="AJ20" s="268">
        <f>VLOOKUP(AA20,'PLAN INDICATIVO ORIGINAL '!$C$13:$M$343,10,0)</f>
        <v>1</v>
      </c>
      <c r="AK20" s="268" t="str">
        <f>VLOOKUP(AA20,'PLAN INDICATIVO ORIGINAL '!$C$13:$M$343,11,0)</f>
        <v>Porcentaje</v>
      </c>
      <c r="AL20" s="261" t="e">
        <f>VLOOKUP(AA20,'PLAN INDICATIVO ORIGINAL '!$C$13:$M$343,12,0)</f>
        <v>#REF!</v>
      </c>
      <c r="AM20" s="262">
        <f t="shared" ref="AM20:AR20" si="33">+AF20*100</f>
        <v>100</v>
      </c>
      <c r="AN20" s="262">
        <f t="shared" si="33"/>
        <v>100</v>
      </c>
      <c r="AO20" s="262">
        <f t="shared" si="33"/>
        <v>100</v>
      </c>
      <c r="AP20" s="262">
        <f t="shared" si="33"/>
        <v>100</v>
      </c>
      <c r="AQ20" s="262">
        <f t="shared" si="33"/>
        <v>100</v>
      </c>
      <c r="AR20" s="262" t="e">
        <f t="shared" si="33"/>
        <v>#VALUE!</v>
      </c>
      <c r="AS20" s="263"/>
      <c r="BI20" s="164"/>
      <c r="BJ20" s="58"/>
    </row>
    <row r="21" spans="1:62" ht="56.25" customHeight="1">
      <c r="A21" s="164">
        <v>97</v>
      </c>
      <c r="B21" s="253" t="str">
        <f t="shared" ref="B21:B83" si="34">+AA21</f>
        <v>P97</v>
      </c>
      <c r="C21" s="135" t="s">
        <v>36</v>
      </c>
      <c r="D21" s="254" t="s">
        <v>19</v>
      </c>
      <c r="E21" s="73" t="str">
        <f>+'PLAN INDICATIVO ORIGINAL '!$D$12</f>
        <v>ATENCIÓN Y TRATAMIENTO PENITENCIARIO</v>
      </c>
      <c r="F21" s="255" t="str">
        <f>+'PLAN INDICATIVO ORIGINAL '!$D$13</f>
        <v>ATENCIÓN BASICA</v>
      </c>
      <c r="G21" s="255" t="s">
        <v>25</v>
      </c>
      <c r="H21" s="256" t="str">
        <f>+'PLAN INDICATIVO ORIGINAL '!$D$14</f>
        <v>Sostener la Atención Social a la PPL, que les otorgue condiciones dignas en la  Prisionalización.</v>
      </c>
      <c r="I21" s="255" t="s">
        <v>773</v>
      </c>
      <c r="J21" s="264" t="str">
        <f>+'PLAN INDICATIVO ORIGINAL '!$D$55</f>
        <v>TRATAMIENTO PENITENCIARIO</v>
      </c>
      <c r="K21" s="264" t="s">
        <v>767</v>
      </c>
      <c r="L21" s="141"/>
      <c r="M21" s="265"/>
      <c r="N21" s="258"/>
      <c r="O21" s="258"/>
      <c r="P21" s="258"/>
      <c r="Q21" s="258"/>
      <c r="R21" s="258"/>
      <c r="S21" s="258"/>
      <c r="T21" s="258"/>
      <c r="U21" s="258"/>
      <c r="V21" s="258"/>
      <c r="W21" s="258"/>
      <c r="X21" s="258"/>
      <c r="Y21" s="258"/>
      <c r="Z21" s="258" t="s">
        <v>774</v>
      </c>
      <c r="AA21" s="114" t="str">
        <f>+'PLAN INDICATIVO ORIGINAL '!C60</f>
        <v>P97</v>
      </c>
      <c r="AB21" s="164" t="str">
        <f>+'PLAN INDICATIVO ORIGINAL '!D60</f>
        <v xml:space="preserve">Instrumento de Valoración Integral al Condenado -IVIC actualizado </v>
      </c>
      <c r="AC21" s="58" t="str">
        <f>VLOOKUP(AB21,'PLAN INDICATIVO ORIGINAL '!$D$12:$F$313,3,0)</f>
        <v>DIRECCIÓN DE ATENCIÓN Y TRATAMIENTO</v>
      </c>
      <c r="AD21" s="58" t="str">
        <f>+'PLAN INDICATIVO ORIGINAL '!F30</f>
        <v>DIRECCIÓN DE ATENCIÓN Y TRATAMIENTO</v>
      </c>
      <c r="AE21" s="58" t="s">
        <v>764</v>
      </c>
      <c r="AF21" s="267">
        <f>VLOOKUP(AA21,'PLAN INDICATIVO ORIGINAL '!$C$13:$M$343,6,0)</f>
        <v>0.2</v>
      </c>
      <c r="AG21" s="268">
        <f>VLOOKUP(AA21,'PLAN INDICATIVO ORIGINAL '!$C$13:$M$343,7,0)</f>
        <v>0.4</v>
      </c>
      <c r="AH21" s="268">
        <f>VLOOKUP(AA21,'PLAN INDICATIVO ORIGINAL '!$C$13:$M$343,8,0)</f>
        <v>0.4</v>
      </c>
      <c r="AI21" s="268">
        <f>VLOOKUP(AA21,'PLAN INDICATIVO ORIGINAL '!$C$13:$M$343,9,0)</f>
        <v>0</v>
      </c>
      <c r="AJ21" s="268">
        <f>VLOOKUP(AA21,'PLAN INDICATIVO ORIGINAL '!$C$13:$M$343,10,0)</f>
        <v>1</v>
      </c>
      <c r="AK21" s="268" t="str">
        <f>VLOOKUP(AA21,'PLAN INDICATIVO ORIGINAL '!$C$13:$M$343,11,0)</f>
        <v>Porcentaje</v>
      </c>
      <c r="AL21" s="261" t="e">
        <f>VLOOKUP(AA21,'PLAN INDICATIVO ORIGINAL '!$C$13:$M$343,12,0)</f>
        <v>#REF!</v>
      </c>
      <c r="AM21" s="269">
        <f t="shared" ref="AM21:AR21" si="35">+AF21*100</f>
        <v>20</v>
      </c>
      <c r="AN21" s="269">
        <f t="shared" si="35"/>
        <v>40</v>
      </c>
      <c r="AO21" s="269">
        <f t="shared" si="35"/>
        <v>40</v>
      </c>
      <c r="AP21" s="269">
        <f t="shared" si="35"/>
        <v>0</v>
      </c>
      <c r="AQ21" s="269">
        <f t="shared" si="35"/>
        <v>100</v>
      </c>
      <c r="AR21" s="269" t="e">
        <f t="shared" si="35"/>
        <v>#VALUE!</v>
      </c>
      <c r="AS21" s="263" t="s">
        <v>765</v>
      </c>
      <c r="AV21" s="213" t="s">
        <v>153</v>
      </c>
      <c r="AW21" s="213" t="s">
        <v>31</v>
      </c>
      <c r="AX21" s="213" t="s">
        <v>764</v>
      </c>
      <c r="BI21" s="164">
        <v>97</v>
      </c>
      <c r="BJ21" s="58" t="s">
        <v>88</v>
      </c>
    </row>
    <row r="22" spans="1:62" ht="56.25" customHeight="1">
      <c r="A22" s="164">
        <v>98</v>
      </c>
      <c r="B22" s="253" t="str">
        <f t="shared" si="34"/>
        <v>P98</v>
      </c>
      <c r="C22" s="135" t="s">
        <v>50</v>
      </c>
      <c r="D22" s="254" t="s">
        <v>19</v>
      </c>
      <c r="E22" s="73" t="str">
        <f>+'PLAN INDICATIVO ORIGINAL '!$D$12</f>
        <v>ATENCIÓN Y TRATAMIENTO PENITENCIARIO</v>
      </c>
      <c r="F22" s="255" t="str">
        <f>+'PLAN INDICATIVO ORIGINAL '!$D$13</f>
        <v>ATENCIÓN BASICA</v>
      </c>
      <c r="G22" s="255" t="s">
        <v>25</v>
      </c>
      <c r="H22" s="256" t="str">
        <f>+'PLAN INDICATIVO ORIGINAL '!$D$14</f>
        <v>Sostener la Atención Social a la PPL, que les otorgue condiciones dignas en la  Prisionalización.</v>
      </c>
      <c r="I22" s="255" t="s">
        <v>773</v>
      </c>
      <c r="J22" s="264" t="str">
        <f>+'PLAN INDICATIVO ORIGINAL '!$D$55</f>
        <v>TRATAMIENTO PENITENCIARIO</v>
      </c>
      <c r="K22" s="264" t="s">
        <v>767</v>
      </c>
      <c r="L22" s="141"/>
      <c r="M22" s="265"/>
      <c r="N22" s="258"/>
      <c r="O22" s="258"/>
      <c r="P22" s="258"/>
      <c r="Q22" s="258"/>
      <c r="R22" s="258"/>
      <c r="S22" s="258"/>
      <c r="T22" s="258"/>
      <c r="U22" s="258"/>
      <c r="V22" s="258"/>
      <c r="W22" s="258"/>
      <c r="X22" s="258"/>
      <c r="Y22" s="258"/>
      <c r="Z22" s="258" t="s">
        <v>774</v>
      </c>
      <c r="AA22" s="114" t="str">
        <f>+'PLAN INDICATIVO ORIGINAL '!C61</f>
        <v>P98</v>
      </c>
      <c r="AB22" s="164" t="str">
        <f>+'PLAN INDICATIVO ORIGINAL '!D61</f>
        <v xml:space="preserve"> Instrumento para la valoración de reincidencia diseñado e implementado</v>
      </c>
      <c r="AC22" s="58" t="str">
        <f>VLOOKUP(AB22,'PLAN INDICATIVO ORIGINAL '!$D$12:$F$313,3,0)</f>
        <v>DIRECCIÓN DE ATENCIÓN Y TRATAMIENTO</v>
      </c>
      <c r="AD22" s="58" t="str">
        <f>+'PLAN INDICATIVO ORIGINAL '!F31</f>
        <v>ESTABLECIMIENTO DE RECLUSIÓN DE CALI</v>
      </c>
      <c r="AE22" s="58" t="s">
        <v>764</v>
      </c>
      <c r="AF22" s="267">
        <f>VLOOKUP(AA22,'PLAN INDICATIVO ORIGINAL '!$C$13:$M$343,6,0)</f>
        <v>0.2</v>
      </c>
      <c r="AG22" s="268">
        <f>VLOOKUP(AA22,'PLAN INDICATIVO ORIGINAL '!$C$13:$M$343,7,0)</f>
        <v>0</v>
      </c>
      <c r="AH22" s="268">
        <f>VLOOKUP(AA22,'PLAN INDICATIVO ORIGINAL '!$C$13:$M$343,8,0)</f>
        <v>0.4</v>
      </c>
      <c r="AI22" s="268">
        <f>VLOOKUP(AA22,'PLAN INDICATIVO ORIGINAL '!$C$13:$M$343,9,0)</f>
        <v>0.4</v>
      </c>
      <c r="AJ22" s="268">
        <f>VLOOKUP(AA22,'PLAN INDICATIVO ORIGINAL '!$C$13:$M$343,10,0)</f>
        <v>1</v>
      </c>
      <c r="AK22" s="268" t="str">
        <f>VLOOKUP(AA22,'PLAN INDICATIVO ORIGINAL '!$C$13:$M$343,11,0)</f>
        <v>Porcentaje</v>
      </c>
      <c r="AL22" s="261" t="e">
        <f>VLOOKUP(AA22,'PLAN INDICATIVO ORIGINAL '!$C$13:$M$343,12,0)</f>
        <v>#REF!</v>
      </c>
      <c r="AM22" s="269">
        <f t="shared" ref="AM22:AR22" si="36">+AF22*100</f>
        <v>20</v>
      </c>
      <c r="AN22" s="269">
        <f t="shared" si="36"/>
        <v>0</v>
      </c>
      <c r="AO22" s="269">
        <f t="shared" si="36"/>
        <v>40</v>
      </c>
      <c r="AP22" s="269">
        <f t="shared" si="36"/>
        <v>40</v>
      </c>
      <c r="AQ22" s="269">
        <f t="shared" si="36"/>
        <v>100</v>
      </c>
      <c r="AR22" s="269" t="e">
        <f t="shared" si="36"/>
        <v>#VALUE!</v>
      </c>
      <c r="AS22" s="263" t="s">
        <v>765</v>
      </c>
      <c r="AV22" s="213" t="s">
        <v>155</v>
      </c>
      <c r="AW22" s="213" t="s">
        <v>31</v>
      </c>
      <c r="AX22" s="213" t="s">
        <v>764</v>
      </c>
      <c r="BI22" s="164">
        <v>98</v>
      </c>
      <c r="BJ22" s="58" t="s">
        <v>88</v>
      </c>
    </row>
    <row r="23" spans="1:62" ht="69" customHeight="1">
      <c r="A23" s="253">
        <v>99</v>
      </c>
      <c r="B23" s="253" t="str">
        <f t="shared" si="34"/>
        <v>P99</v>
      </c>
      <c r="C23" s="120" t="s">
        <v>53</v>
      </c>
      <c r="D23" s="254" t="s">
        <v>19</v>
      </c>
      <c r="E23" s="73" t="str">
        <f>+'PLAN INDICATIVO ORIGINAL '!$D$12</f>
        <v>ATENCIÓN Y TRATAMIENTO PENITENCIARIO</v>
      </c>
      <c r="F23" s="255" t="str">
        <f>+'PLAN INDICATIVO ORIGINAL '!$D$13</f>
        <v>ATENCIÓN BASICA</v>
      </c>
      <c r="G23" s="255" t="s">
        <v>25</v>
      </c>
      <c r="H23" s="256" t="str">
        <f>+'PLAN INDICATIVO ORIGINAL '!$D$14</f>
        <v>Sostener la Atención Social a la PPL, que les otorgue condiciones dignas en la  Prisionalización.</v>
      </c>
      <c r="I23" s="255" t="s">
        <v>775</v>
      </c>
      <c r="J23" s="264" t="str">
        <f>+'PLAN INDICATIVO ORIGINAL '!$D$33</f>
        <v>ATENCIÓN PSICOSOCIAL</v>
      </c>
      <c r="K23" s="264" t="s">
        <v>767</v>
      </c>
      <c r="L23" s="141" t="s">
        <v>86</v>
      </c>
      <c r="M23" s="265" t="str">
        <f>+'PLAN INDICATIVO ORIGINAL '!$E$33</f>
        <v>Porcentaje de PPL con elementos de dotación de ingreso.</v>
      </c>
      <c r="N23" s="266">
        <f>VLOOKUP(L23,'PLAN INDICATIVO ORIGINAL '!$C$13:$M$343,6,0)</f>
        <v>0.97</v>
      </c>
      <c r="O23" s="266">
        <f>VLOOKUP(L23,'PLAN INDICATIVO ORIGINAL '!$C$13:$M$343,7,0)</f>
        <v>0.97</v>
      </c>
      <c r="P23" s="266">
        <f>VLOOKUP(L23,'PLAN INDICATIVO ORIGINAL '!$C$13:$M$343,8,0)</f>
        <v>0.98</v>
      </c>
      <c r="Q23" s="266">
        <f>VLOOKUP(L23,'PLAN INDICATIVO ORIGINAL '!$C$13:$M$343,9,0)</f>
        <v>0.98</v>
      </c>
      <c r="R23" s="266">
        <f>VLOOKUP(L23,'PLAN INDICATIVO ORIGINAL '!$C$13:$M$343,10,0)</f>
        <v>0.98</v>
      </c>
      <c r="S23" s="266" t="str">
        <f>VLOOKUP(L23,'PLAN INDICATIVO ORIGINAL '!$C$13:$M$343,11,0)</f>
        <v>Porcentaje</v>
      </c>
      <c r="T23" s="258" t="e">
        <f>VLOOKUP(L23,'PLAN INDICATIVO ORIGINAL '!$C$13:$M$343,12,0)</f>
        <v>#REF!</v>
      </c>
      <c r="U23" s="258">
        <f t="shared" ref="U23:Z23" si="37">+N23*100</f>
        <v>97</v>
      </c>
      <c r="V23" s="258">
        <f t="shared" si="37"/>
        <v>97</v>
      </c>
      <c r="W23" s="258">
        <f t="shared" si="37"/>
        <v>98</v>
      </c>
      <c r="X23" s="258">
        <f t="shared" si="37"/>
        <v>98</v>
      </c>
      <c r="Y23" s="258">
        <f t="shared" si="37"/>
        <v>98</v>
      </c>
      <c r="Z23" s="258" t="e">
        <f t="shared" si="37"/>
        <v>#VALUE!</v>
      </c>
      <c r="AA23" s="114" t="str">
        <f>+'PLAN INDICATIVO ORIGINAL '!C34</f>
        <v>P99</v>
      </c>
      <c r="AB23" s="253" t="str">
        <f>+'PLAN INDICATIVO ORIGINAL '!D34</f>
        <v>Curso virtual  para servidores penitenciarios como un proceso de formación frente a la problemática de tentativa de suicidio y casos suicidas para internos  diseñado y realizado.</v>
      </c>
      <c r="AC23" s="58" t="str">
        <f>VLOOKUP(AB23,'PLAN INDICATIVO ORIGINAL '!$D$12:$F$313,3,0)</f>
        <v>DIRECCIÓN DE ATENCIÓN Y TRATAMIENTO</v>
      </c>
      <c r="AD23" s="58" t="str">
        <f>+'PLAN INDICATIVO ORIGINAL '!F33</f>
        <v>SUBDIRECCIÓN DE ATENCIÓN PSICOSOCIAL</v>
      </c>
      <c r="AE23" s="58" t="s">
        <v>764</v>
      </c>
      <c r="AF23" s="267">
        <f>VLOOKUP(AA23,'PLAN INDICATIVO ORIGINAL '!$C$13:$M$343,6,0)</f>
        <v>0.5</v>
      </c>
      <c r="AG23" s="268">
        <f>VLOOKUP(AA23,'PLAN INDICATIVO ORIGINAL '!$C$13:$M$343,7,0)</f>
        <v>0.5</v>
      </c>
      <c r="AH23" s="268">
        <f>VLOOKUP(AA23,'PLAN INDICATIVO ORIGINAL '!$C$13:$M$343,8,0)</f>
        <v>0</v>
      </c>
      <c r="AI23" s="268">
        <f>VLOOKUP(AA23,'PLAN INDICATIVO ORIGINAL '!$C$13:$M$343,9,0)</f>
        <v>0</v>
      </c>
      <c r="AJ23" s="268">
        <f>VLOOKUP(AA23,'PLAN INDICATIVO ORIGINAL '!$C$13:$M$343,10,0)</f>
        <v>1</v>
      </c>
      <c r="AK23" s="268" t="str">
        <f>VLOOKUP(AA23,'PLAN INDICATIVO ORIGINAL '!$C$13:$M$343,11,0)</f>
        <v>Porcentaje</v>
      </c>
      <c r="AL23" s="261" t="e">
        <f>VLOOKUP(AA23,'PLAN INDICATIVO ORIGINAL '!$C$13:$M$343,12,0)</f>
        <v>#REF!</v>
      </c>
      <c r="AM23" s="269">
        <f t="shared" ref="AM23:AR23" si="38">+AF23*100</f>
        <v>50</v>
      </c>
      <c r="AN23" s="269">
        <f t="shared" si="38"/>
        <v>50</v>
      </c>
      <c r="AO23" s="269">
        <f t="shared" si="38"/>
        <v>0</v>
      </c>
      <c r="AP23" s="269">
        <f t="shared" si="38"/>
        <v>0</v>
      </c>
      <c r="AQ23" s="269">
        <f t="shared" si="38"/>
        <v>100</v>
      </c>
      <c r="AR23" s="269" t="e">
        <f t="shared" si="38"/>
        <v>#VALUE!</v>
      </c>
      <c r="AS23" s="263" t="s">
        <v>765</v>
      </c>
      <c r="AV23" s="213" t="s">
        <v>89</v>
      </c>
      <c r="AW23" s="213" t="s">
        <v>31</v>
      </c>
      <c r="AX23" s="213" t="s">
        <v>764</v>
      </c>
      <c r="BI23" s="253">
        <v>99</v>
      </c>
      <c r="BJ23" s="58" t="s">
        <v>88</v>
      </c>
    </row>
    <row r="24" spans="1:62" ht="56.25" customHeight="1">
      <c r="A24" s="253">
        <v>100</v>
      </c>
      <c r="B24" s="253" t="str">
        <f t="shared" si="34"/>
        <v>P100</v>
      </c>
      <c r="C24" s="120" t="s">
        <v>56</v>
      </c>
      <c r="D24" s="254" t="s">
        <v>19</v>
      </c>
      <c r="E24" s="73" t="str">
        <f>+'PLAN INDICATIVO ORIGINAL '!$D$12</f>
        <v>ATENCIÓN Y TRATAMIENTO PENITENCIARIO</v>
      </c>
      <c r="F24" s="255" t="str">
        <f>+'PLAN INDICATIVO ORIGINAL '!$D$13</f>
        <v>ATENCIÓN BASICA</v>
      </c>
      <c r="G24" s="255" t="s">
        <v>25</v>
      </c>
      <c r="H24" s="256" t="str">
        <f>+'PLAN INDICATIVO ORIGINAL '!$D$14</f>
        <v>Sostener la Atención Social a la PPL, que les otorgue condiciones dignas en la  Prisionalización.</v>
      </c>
      <c r="I24" s="255" t="s">
        <v>775</v>
      </c>
      <c r="J24" s="264" t="str">
        <f>+'PLAN INDICATIVO ORIGINAL '!$D$33</f>
        <v>ATENCIÓN PSICOSOCIAL</v>
      </c>
      <c r="K24" s="264" t="s">
        <v>767</v>
      </c>
      <c r="L24" s="141" t="s">
        <v>86</v>
      </c>
      <c r="M24" s="265" t="str">
        <f>+'PLAN INDICATIVO ORIGINAL '!$E$33</f>
        <v>Porcentaje de PPL con elementos de dotación de ingreso.</v>
      </c>
      <c r="N24" s="266">
        <f>VLOOKUP(L24,'PLAN INDICATIVO ORIGINAL '!$C$13:$M$343,6,0)</f>
        <v>0.97</v>
      </c>
      <c r="O24" s="266">
        <f>VLOOKUP(L24,'PLAN INDICATIVO ORIGINAL '!$C$13:$M$343,7,0)</f>
        <v>0.97</v>
      </c>
      <c r="P24" s="266">
        <f>VLOOKUP(L24,'PLAN INDICATIVO ORIGINAL '!$C$13:$M$343,8,0)</f>
        <v>0.98</v>
      </c>
      <c r="Q24" s="266">
        <f>VLOOKUP(L24,'PLAN INDICATIVO ORIGINAL '!$C$13:$M$343,9,0)</f>
        <v>0.98</v>
      </c>
      <c r="R24" s="266">
        <f>VLOOKUP(L24,'PLAN INDICATIVO ORIGINAL '!$C$13:$M$343,10,0)</f>
        <v>0.98</v>
      </c>
      <c r="S24" s="266" t="str">
        <f>VLOOKUP(L24,'PLAN INDICATIVO ORIGINAL '!$C$13:$M$343,11,0)</f>
        <v>Porcentaje</v>
      </c>
      <c r="T24" s="258" t="e">
        <f>VLOOKUP(L24,'PLAN INDICATIVO ORIGINAL '!$C$13:$M$343,12,0)</f>
        <v>#REF!</v>
      </c>
      <c r="U24" s="258">
        <f t="shared" ref="U24:Z24" si="39">+N24*100</f>
        <v>97</v>
      </c>
      <c r="V24" s="258">
        <f t="shared" si="39"/>
        <v>97</v>
      </c>
      <c r="W24" s="258">
        <f t="shared" si="39"/>
        <v>98</v>
      </c>
      <c r="X24" s="258">
        <f t="shared" si="39"/>
        <v>98</v>
      </c>
      <c r="Y24" s="258">
        <f t="shared" si="39"/>
        <v>98</v>
      </c>
      <c r="Z24" s="258" t="e">
        <f t="shared" si="39"/>
        <v>#VALUE!</v>
      </c>
      <c r="AA24" s="114" t="str">
        <f>+'PLAN INDICATIVO ORIGINAL '!C35</f>
        <v>P100</v>
      </c>
      <c r="AB24" s="253" t="str">
        <f>+'PLAN INDICATIVO ORIGINAL '!D35</f>
        <v>Informes de seguimiento a los proyectos y programas tendientes a la atención psicosocial de la población de internos, elaborados.</v>
      </c>
      <c r="AC24" s="58" t="str">
        <f>VLOOKUP(AB24,'PLAN INDICATIVO ORIGINAL '!$D$12:$F$313,3,0)</f>
        <v>DIRECCIÓN DE ATENCIÓN Y TRATAMIENTO</v>
      </c>
      <c r="AD24" s="58" t="str">
        <f>+'PLAN INDICATIVO ORIGINAL '!F34</f>
        <v>DIRECCIÓN DE ATENCIÓN Y TRATAMIENTO</v>
      </c>
      <c r="AE24" s="58" t="s">
        <v>764</v>
      </c>
      <c r="AF24" s="259">
        <f>VLOOKUP(AA24,'PLAN INDICATIVO ORIGINAL '!$C$13:$M$343,6,0)</f>
        <v>6</v>
      </c>
      <c r="AG24" s="260">
        <f>VLOOKUP(AA24,'PLAN INDICATIVO ORIGINAL '!$C$13:$M$343,7,0)</f>
        <v>8</v>
      </c>
      <c r="AH24" s="260">
        <f>VLOOKUP(AA24,'PLAN INDICATIVO ORIGINAL '!$C$13:$M$343,8,0)</f>
        <v>8</v>
      </c>
      <c r="AI24" s="260">
        <f>VLOOKUP(AA24,'PLAN INDICATIVO ORIGINAL '!$C$13:$M$343,9,0)</f>
        <v>8</v>
      </c>
      <c r="AJ24" s="260">
        <f>VLOOKUP(AA24,'PLAN INDICATIVO ORIGINAL '!$C$13:$M$343,10,0)</f>
        <v>30</v>
      </c>
      <c r="AK24" s="260" t="str">
        <f>VLOOKUP(AA24,'PLAN INDICATIVO ORIGINAL '!$C$13:$M$343,11,0)</f>
        <v>Número</v>
      </c>
      <c r="AL24" s="261" t="e">
        <f>VLOOKUP(AA24,'PLAN INDICATIVO ORIGINAL '!$C$13:$M$343,12,0)</f>
        <v>#REF!</v>
      </c>
      <c r="AM24" s="262">
        <f t="shared" ref="AM24:AR24" si="40">+AF24</f>
        <v>6</v>
      </c>
      <c r="AN24" s="262">
        <f t="shared" si="40"/>
        <v>8</v>
      </c>
      <c r="AO24" s="262">
        <f t="shared" si="40"/>
        <v>8</v>
      </c>
      <c r="AP24" s="262">
        <f t="shared" si="40"/>
        <v>8</v>
      </c>
      <c r="AQ24" s="262">
        <f t="shared" si="40"/>
        <v>30</v>
      </c>
      <c r="AR24" s="262" t="str">
        <f t="shared" si="40"/>
        <v>Número</v>
      </c>
      <c r="AS24" s="263" t="s">
        <v>765</v>
      </c>
      <c r="AV24" s="213" t="s">
        <v>91</v>
      </c>
      <c r="AW24" s="213" t="s">
        <v>31</v>
      </c>
      <c r="AX24" s="213" t="s">
        <v>764</v>
      </c>
      <c r="BI24" s="253">
        <v>100</v>
      </c>
      <c r="BJ24" s="58" t="s">
        <v>88</v>
      </c>
    </row>
    <row r="25" spans="1:62" ht="56.25" customHeight="1">
      <c r="A25" s="253">
        <v>101</v>
      </c>
      <c r="B25" s="253" t="str">
        <f t="shared" si="34"/>
        <v>P101</v>
      </c>
      <c r="C25" s="120" t="s">
        <v>59</v>
      </c>
      <c r="D25" s="254" t="s">
        <v>19</v>
      </c>
      <c r="E25" s="73" t="str">
        <f>+'PLAN INDICATIVO ORIGINAL '!$D$12</f>
        <v>ATENCIÓN Y TRATAMIENTO PENITENCIARIO</v>
      </c>
      <c r="F25" s="255" t="str">
        <f>+'PLAN INDICATIVO ORIGINAL '!$D$13</f>
        <v>ATENCIÓN BASICA</v>
      </c>
      <c r="G25" s="255" t="s">
        <v>25</v>
      </c>
      <c r="H25" s="256" t="str">
        <f>+'PLAN INDICATIVO ORIGINAL '!$D$14</f>
        <v>Sostener la Atención Social a la PPL, que les otorgue condiciones dignas en la  Prisionalización.</v>
      </c>
      <c r="I25" s="255" t="s">
        <v>775</v>
      </c>
      <c r="J25" s="264" t="str">
        <f>+'PLAN INDICATIVO ORIGINAL '!$D$33</f>
        <v>ATENCIÓN PSICOSOCIAL</v>
      </c>
      <c r="K25" s="264" t="s">
        <v>767</v>
      </c>
      <c r="L25" s="141" t="s">
        <v>86</v>
      </c>
      <c r="M25" s="265" t="str">
        <f>+'PLAN INDICATIVO ORIGINAL '!$E$33</f>
        <v>Porcentaje de PPL con elementos de dotación de ingreso.</v>
      </c>
      <c r="N25" s="266">
        <f>VLOOKUP(L25,'PLAN INDICATIVO ORIGINAL '!$C$13:$M$343,6,0)</f>
        <v>0.97</v>
      </c>
      <c r="O25" s="266">
        <f>VLOOKUP(L25,'PLAN INDICATIVO ORIGINAL '!$C$13:$M$343,7,0)</f>
        <v>0.97</v>
      </c>
      <c r="P25" s="266">
        <f>VLOOKUP(L25,'PLAN INDICATIVO ORIGINAL '!$C$13:$M$343,8,0)</f>
        <v>0.98</v>
      </c>
      <c r="Q25" s="266">
        <f>VLOOKUP(L25,'PLAN INDICATIVO ORIGINAL '!$C$13:$M$343,9,0)</f>
        <v>0.98</v>
      </c>
      <c r="R25" s="266">
        <f>VLOOKUP(L25,'PLAN INDICATIVO ORIGINAL '!$C$13:$M$343,10,0)</f>
        <v>0.98</v>
      </c>
      <c r="S25" s="266" t="str">
        <f>VLOOKUP(L25,'PLAN INDICATIVO ORIGINAL '!$C$13:$M$343,11,0)</f>
        <v>Porcentaje</v>
      </c>
      <c r="T25" s="258" t="e">
        <f>VLOOKUP(L25,'PLAN INDICATIVO ORIGINAL '!$C$13:$M$343,12,0)</f>
        <v>#REF!</v>
      </c>
      <c r="U25" s="258">
        <f t="shared" ref="U25:Z25" si="41">+N25*100</f>
        <v>97</v>
      </c>
      <c r="V25" s="258">
        <f t="shared" si="41"/>
        <v>97</v>
      </c>
      <c r="W25" s="258">
        <f t="shared" si="41"/>
        <v>98</v>
      </c>
      <c r="X25" s="258">
        <f t="shared" si="41"/>
        <v>98</v>
      </c>
      <c r="Y25" s="258">
        <f t="shared" si="41"/>
        <v>98</v>
      </c>
      <c r="Z25" s="258" t="e">
        <f t="shared" si="41"/>
        <v>#VALUE!</v>
      </c>
      <c r="AA25" s="114" t="str">
        <f>+'PLAN INDICATIVO ORIGINAL '!C36</f>
        <v>P101</v>
      </c>
      <c r="AB25" s="253" t="str">
        <f>+'PLAN INDICATIVO ORIGINAL '!D36</f>
        <v>Lineamientos para la atención e intervención sicológica de la población reclusa en los establecimientos de reclusión, diseñados</v>
      </c>
      <c r="AC25" s="58" t="str">
        <f>VLOOKUP(AB25,'PLAN INDICATIVO ORIGINAL '!$D$12:$F$313,3,0)</f>
        <v>DIRECCIÓN DE ATENCIÓN Y TRATAMIENTO</v>
      </c>
      <c r="AD25" s="58" t="str">
        <f>+'PLAN INDICATIVO ORIGINAL '!F35</f>
        <v>DIRECCIÓN DE ATENCIÓN Y TRATAMIENTO</v>
      </c>
      <c r="AE25" s="58" t="s">
        <v>764</v>
      </c>
      <c r="AF25" s="267">
        <f>VLOOKUP(AA25,'PLAN INDICATIVO ORIGINAL '!$C$13:$M$343,6,0)</f>
        <v>1</v>
      </c>
      <c r="AG25" s="268">
        <f>VLOOKUP(AA25,'PLAN INDICATIVO ORIGINAL '!$C$13:$M$343,7,0)</f>
        <v>1</v>
      </c>
      <c r="AH25" s="268">
        <f>VLOOKUP(AA25,'PLAN INDICATIVO ORIGINAL '!$C$13:$M$343,8,0)</f>
        <v>1</v>
      </c>
      <c r="AI25" s="268">
        <f>VLOOKUP(AA25,'PLAN INDICATIVO ORIGINAL '!$C$13:$M$343,9,0)</f>
        <v>1</v>
      </c>
      <c r="AJ25" s="268">
        <f>VLOOKUP(AA25,'PLAN INDICATIVO ORIGINAL '!$C$13:$M$343,10,0)</f>
        <v>1</v>
      </c>
      <c r="AK25" s="268" t="str">
        <f>VLOOKUP(AA25,'PLAN INDICATIVO ORIGINAL '!$C$13:$M$343,11,0)</f>
        <v>Porcentaje</v>
      </c>
      <c r="AL25" s="261" t="e">
        <f>VLOOKUP(AA25,'PLAN INDICATIVO ORIGINAL '!$C$13:$M$343,12,0)</f>
        <v>#REF!</v>
      </c>
      <c r="AM25" s="269">
        <f t="shared" ref="AM25:AR25" si="42">+AF25*100</f>
        <v>100</v>
      </c>
      <c r="AN25" s="269">
        <f t="shared" si="42"/>
        <v>100</v>
      </c>
      <c r="AO25" s="269">
        <f t="shared" si="42"/>
        <v>100</v>
      </c>
      <c r="AP25" s="269">
        <f t="shared" si="42"/>
        <v>100</v>
      </c>
      <c r="AQ25" s="269">
        <f t="shared" si="42"/>
        <v>100</v>
      </c>
      <c r="AR25" s="269" t="e">
        <f t="shared" si="42"/>
        <v>#VALUE!</v>
      </c>
      <c r="AS25" s="263" t="s">
        <v>765</v>
      </c>
      <c r="AV25" s="213" t="s">
        <v>93</v>
      </c>
      <c r="AW25" s="213" t="s">
        <v>31</v>
      </c>
      <c r="AX25" s="213" t="s">
        <v>764</v>
      </c>
      <c r="BI25" s="253">
        <v>101</v>
      </c>
      <c r="BJ25" s="58" t="s">
        <v>88</v>
      </c>
    </row>
    <row r="26" spans="1:62" ht="56.25" customHeight="1">
      <c r="A26" s="253">
        <v>102</v>
      </c>
      <c r="B26" s="253" t="str">
        <f t="shared" si="34"/>
        <v>P102</v>
      </c>
      <c r="C26" s="120" t="s">
        <v>62</v>
      </c>
      <c r="D26" s="254" t="s">
        <v>19</v>
      </c>
      <c r="E26" s="73" t="str">
        <f>+'PLAN INDICATIVO ORIGINAL '!$D$12</f>
        <v>ATENCIÓN Y TRATAMIENTO PENITENCIARIO</v>
      </c>
      <c r="F26" s="255" t="str">
        <f>+'PLAN INDICATIVO ORIGINAL '!$D$13</f>
        <v>ATENCIÓN BASICA</v>
      </c>
      <c r="G26" s="255" t="s">
        <v>25</v>
      </c>
      <c r="H26" s="256" t="str">
        <f>+'PLAN INDICATIVO ORIGINAL '!$D$14</f>
        <v>Sostener la Atención Social a la PPL, que les otorgue condiciones dignas en la  Prisionalización.</v>
      </c>
      <c r="I26" s="255" t="s">
        <v>775</v>
      </c>
      <c r="J26" s="264" t="str">
        <f>+'PLAN INDICATIVO ORIGINAL '!$D$33</f>
        <v>ATENCIÓN PSICOSOCIAL</v>
      </c>
      <c r="K26" s="264" t="s">
        <v>767</v>
      </c>
      <c r="L26" s="141" t="s">
        <v>86</v>
      </c>
      <c r="M26" s="265" t="str">
        <f>+'PLAN INDICATIVO ORIGINAL '!$E$33</f>
        <v>Porcentaje de PPL con elementos de dotación de ingreso.</v>
      </c>
      <c r="N26" s="266">
        <f>VLOOKUP(L26,'PLAN INDICATIVO ORIGINAL '!$C$13:$M$343,6,0)</f>
        <v>0.97</v>
      </c>
      <c r="O26" s="266">
        <f>VLOOKUP(L26,'PLAN INDICATIVO ORIGINAL '!$C$13:$M$343,7,0)</f>
        <v>0.97</v>
      </c>
      <c r="P26" s="266">
        <f>VLOOKUP(L26,'PLAN INDICATIVO ORIGINAL '!$C$13:$M$343,8,0)</f>
        <v>0.98</v>
      </c>
      <c r="Q26" s="266">
        <f>VLOOKUP(L26,'PLAN INDICATIVO ORIGINAL '!$C$13:$M$343,9,0)</f>
        <v>0.98</v>
      </c>
      <c r="R26" s="266">
        <f>VLOOKUP(L26,'PLAN INDICATIVO ORIGINAL '!$C$13:$M$343,10,0)</f>
        <v>0.98</v>
      </c>
      <c r="S26" s="266" t="str">
        <f>VLOOKUP(L26,'PLAN INDICATIVO ORIGINAL '!$C$13:$M$343,11,0)</f>
        <v>Porcentaje</v>
      </c>
      <c r="T26" s="258" t="e">
        <f>VLOOKUP(L26,'PLAN INDICATIVO ORIGINAL '!$C$13:$M$343,12,0)</f>
        <v>#REF!</v>
      </c>
      <c r="U26" s="258">
        <f t="shared" ref="U26:Z26" si="43">+N26*100</f>
        <v>97</v>
      </c>
      <c r="V26" s="258">
        <f t="shared" si="43"/>
        <v>97</v>
      </c>
      <c r="W26" s="258">
        <f t="shared" si="43"/>
        <v>98</v>
      </c>
      <c r="X26" s="258">
        <f t="shared" si="43"/>
        <v>98</v>
      </c>
      <c r="Y26" s="258">
        <f t="shared" si="43"/>
        <v>98</v>
      </c>
      <c r="Z26" s="258" t="e">
        <f t="shared" si="43"/>
        <v>#VALUE!</v>
      </c>
      <c r="AA26" s="114" t="str">
        <f>+'PLAN INDICATIVO ORIGINAL '!C37</f>
        <v>P102</v>
      </c>
      <c r="AB26" s="253" t="str">
        <f>+'PLAN INDICATIVO ORIGINAL '!D37</f>
        <v xml:space="preserve">Convenio suscritos con  entidades externas, públicas o privadas, locales, regionales, nacionales o internacionales, para la ejecución de los programas y proyectos de atención psicosocial. </v>
      </c>
      <c r="AC26" s="58" t="str">
        <f>VLOOKUP(AB26,'PLAN INDICATIVO ORIGINAL '!$D$12:$F$313,3,0)</f>
        <v>DIRECCIÓN DE ATENCIÓN Y TRATAMIENTO</v>
      </c>
      <c r="AD26" s="58" t="str">
        <f>+'PLAN INDICATIVO ORIGINAL '!F36</f>
        <v>DIRECCIÓN DE ATENCIÓN Y TRATAMIENTO</v>
      </c>
      <c r="AE26" s="58" t="s">
        <v>764</v>
      </c>
      <c r="AF26" s="259">
        <f>VLOOKUP(AA26,'PLAN INDICATIVO ORIGINAL '!$C$13:$M$343,6,0)</f>
        <v>1</v>
      </c>
      <c r="AG26" s="260">
        <f>VLOOKUP(AA26,'PLAN INDICATIVO ORIGINAL '!$C$13:$M$343,7,0)</f>
        <v>1</v>
      </c>
      <c r="AH26" s="260">
        <f>VLOOKUP(AA26,'PLAN INDICATIVO ORIGINAL '!$C$13:$M$343,8,0)</f>
        <v>1</v>
      </c>
      <c r="AI26" s="260">
        <f>VLOOKUP(AA26,'PLAN INDICATIVO ORIGINAL '!$C$13:$M$343,9,0)</f>
        <v>1</v>
      </c>
      <c r="AJ26" s="260">
        <f>VLOOKUP(AA26,'PLAN INDICATIVO ORIGINAL '!$C$13:$M$343,10,0)</f>
        <v>4</v>
      </c>
      <c r="AK26" s="260" t="str">
        <f>VLOOKUP(AA26,'PLAN INDICATIVO ORIGINAL '!$C$13:$M$343,11,0)</f>
        <v>Número</v>
      </c>
      <c r="AL26" s="261" t="e">
        <f>VLOOKUP(AA26,'PLAN INDICATIVO ORIGINAL '!$C$13:$M$343,12,0)</f>
        <v>#REF!</v>
      </c>
      <c r="AM26" s="262">
        <f t="shared" ref="AM26:AR26" si="44">+AF26</f>
        <v>1</v>
      </c>
      <c r="AN26" s="262">
        <f t="shared" si="44"/>
        <v>1</v>
      </c>
      <c r="AO26" s="262">
        <f t="shared" si="44"/>
        <v>1</v>
      </c>
      <c r="AP26" s="262">
        <f t="shared" si="44"/>
        <v>1</v>
      </c>
      <c r="AQ26" s="262">
        <f t="shared" si="44"/>
        <v>4</v>
      </c>
      <c r="AR26" s="262" t="str">
        <f t="shared" si="44"/>
        <v>Número</v>
      </c>
      <c r="AS26" s="263" t="s">
        <v>765</v>
      </c>
      <c r="AV26" s="213" t="s">
        <v>95</v>
      </c>
      <c r="AW26" s="213" t="s">
        <v>31</v>
      </c>
      <c r="AX26" s="213" t="s">
        <v>764</v>
      </c>
      <c r="BI26" s="253">
        <v>102</v>
      </c>
      <c r="BJ26" s="58" t="s">
        <v>88</v>
      </c>
    </row>
    <row r="27" spans="1:62" ht="56.25" customHeight="1">
      <c r="A27" s="253">
        <v>103</v>
      </c>
      <c r="B27" s="253" t="str">
        <f t="shared" si="34"/>
        <v>P103</v>
      </c>
      <c r="C27" s="120" t="s">
        <v>65</v>
      </c>
      <c r="D27" s="254" t="s">
        <v>19</v>
      </c>
      <c r="E27" s="73" t="str">
        <f>+'PLAN INDICATIVO ORIGINAL '!$D$12</f>
        <v>ATENCIÓN Y TRATAMIENTO PENITENCIARIO</v>
      </c>
      <c r="F27" s="255" t="str">
        <f>+'PLAN INDICATIVO ORIGINAL '!$D$13</f>
        <v>ATENCIÓN BASICA</v>
      </c>
      <c r="G27" s="255" t="s">
        <v>25</v>
      </c>
      <c r="H27" s="256" t="str">
        <f>+'PLAN INDICATIVO ORIGINAL '!$D$14</f>
        <v>Sostener la Atención Social a la PPL, que les otorgue condiciones dignas en la  Prisionalización.</v>
      </c>
      <c r="I27" s="255" t="s">
        <v>775</v>
      </c>
      <c r="J27" s="264" t="str">
        <f>+'PLAN INDICATIVO ORIGINAL '!$D$33</f>
        <v>ATENCIÓN PSICOSOCIAL</v>
      </c>
      <c r="K27" s="264" t="s">
        <v>767</v>
      </c>
      <c r="L27" s="141" t="s">
        <v>86</v>
      </c>
      <c r="M27" s="265" t="str">
        <f>+'PLAN INDICATIVO ORIGINAL '!$E$33</f>
        <v>Porcentaje de PPL con elementos de dotación de ingreso.</v>
      </c>
      <c r="N27" s="266">
        <f>VLOOKUP(L27,'PLAN INDICATIVO ORIGINAL '!$C$13:$M$343,6,0)</f>
        <v>0.97</v>
      </c>
      <c r="O27" s="266">
        <f>VLOOKUP(L27,'PLAN INDICATIVO ORIGINAL '!$C$13:$M$343,7,0)</f>
        <v>0.97</v>
      </c>
      <c r="P27" s="266">
        <f>VLOOKUP(L27,'PLAN INDICATIVO ORIGINAL '!$C$13:$M$343,8,0)</f>
        <v>0.98</v>
      </c>
      <c r="Q27" s="266">
        <f>VLOOKUP(L27,'PLAN INDICATIVO ORIGINAL '!$C$13:$M$343,9,0)</f>
        <v>0.98</v>
      </c>
      <c r="R27" s="266">
        <f>VLOOKUP(L27,'PLAN INDICATIVO ORIGINAL '!$C$13:$M$343,10,0)</f>
        <v>0.98</v>
      </c>
      <c r="S27" s="266" t="str">
        <f>VLOOKUP(L27,'PLAN INDICATIVO ORIGINAL '!$C$13:$M$343,11,0)</f>
        <v>Porcentaje</v>
      </c>
      <c r="T27" s="258" t="e">
        <f>VLOOKUP(L27,'PLAN INDICATIVO ORIGINAL '!$C$13:$M$343,12,0)</f>
        <v>#REF!</v>
      </c>
      <c r="U27" s="258">
        <f t="shared" ref="U27:Z27" si="45">+N27*100</f>
        <v>97</v>
      </c>
      <c r="V27" s="258">
        <f t="shared" si="45"/>
        <v>97</v>
      </c>
      <c r="W27" s="258">
        <f t="shared" si="45"/>
        <v>98</v>
      </c>
      <c r="X27" s="258">
        <f t="shared" si="45"/>
        <v>98</v>
      </c>
      <c r="Y27" s="258">
        <f t="shared" si="45"/>
        <v>98</v>
      </c>
      <c r="Z27" s="258" t="e">
        <f t="shared" si="45"/>
        <v>#VALUE!</v>
      </c>
      <c r="AA27" s="114" t="str">
        <f>+'PLAN INDICATIVO ORIGINAL '!C38</f>
        <v>P103</v>
      </c>
      <c r="AB27" s="253" t="str">
        <f>+'PLAN INDICATIVO ORIGINAL '!D38</f>
        <v xml:space="preserve">Lineamientos que garanticen la libertad de cultos de la población privada de la libertad, diseñados </v>
      </c>
      <c r="AC27" s="58" t="str">
        <f>VLOOKUP(AB27,'PLAN INDICATIVO ORIGINAL '!$D$12:$F$313,3,0)</f>
        <v>DIRECCIÓN DE ATENCIÓN Y TRATAMIENTO</v>
      </c>
      <c r="AD27" s="58" t="str">
        <f>+'PLAN INDICATIVO ORIGINAL '!F37</f>
        <v>DIRECCIÓN DE ATENCIÓN Y TRATAMIENTO</v>
      </c>
      <c r="AE27" s="58" t="s">
        <v>764</v>
      </c>
      <c r="AF27" s="267">
        <f>VLOOKUP(AA27,'PLAN INDICATIVO ORIGINAL '!$C$13:$M$343,6,0)</f>
        <v>1</v>
      </c>
      <c r="AG27" s="268">
        <f>VLOOKUP(AA27,'PLAN INDICATIVO ORIGINAL '!$C$13:$M$343,7,0)</f>
        <v>1</v>
      </c>
      <c r="AH27" s="268">
        <f>VLOOKUP(AA27,'PLAN INDICATIVO ORIGINAL '!$C$13:$M$343,8,0)</f>
        <v>1</v>
      </c>
      <c r="AI27" s="268">
        <f>VLOOKUP(AA27,'PLAN INDICATIVO ORIGINAL '!$C$13:$M$343,9,0)</f>
        <v>1</v>
      </c>
      <c r="AJ27" s="268">
        <f>VLOOKUP(AA27,'PLAN INDICATIVO ORIGINAL '!$C$13:$M$343,10,0)</f>
        <v>1</v>
      </c>
      <c r="AK27" s="268" t="str">
        <f>VLOOKUP(AA27,'PLAN INDICATIVO ORIGINAL '!$C$13:$M$343,11,0)</f>
        <v>Porcentaje</v>
      </c>
      <c r="AL27" s="261" t="e">
        <f>VLOOKUP(AA27,'PLAN INDICATIVO ORIGINAL '!$C$13:$M$343,12,0)</f>
        <v>#REF!</v>
      </c>
      <c r="AM27" s="269">
        <f t="shared" ref="AM27:AR27" si="46">+AF27*100</f>
        <v>100</v>
      </c>
      <c r="AN27" s="269">
        <f t="shared" si="46"/>
        <v>100</v>
      </c>
      <c r="AO27" s="269">
        <f t="shared" si="46"/>
        <v>100</v>
      </c>
      <c r="AP27" s="269">
        <f t="shared" si="46"/>
        <v>100</v>
      </c>
      <c r="AQ27" s="269">
        <f t="shared" si="46"/>
        <v>100</v>
      </c>
      <c r="AR27" s="269" t="e">
        <f t="shared" si="46"/>
        <v>#VALUE!</v>
      </c>
      <c r="AS27" s="263" t="s">
        <v>765</v>
      </c>
      <c r="AV27" s="213" t="s">
        <v>97</v>
      </c>
      <c r="AW27" s="213" t="s">
        <v>31</v>
      </c>
      <c r="AX27" s="213" t="s">
        <v>764</v>
      </c>
      <c r="BI27" s="253">
        <v>103</v>
      </c>
      <c r="BJ27" s="58" t="s">
        <v>88</v>
      </c>
    </row>
    <row r="28" spans="1:62" ht="56.25" customHeight="1">
      <c r="A28" s="253">
        <v>104</v>
      </c>
      <c r="B28" s="253" t="str">
        <f t="shared" si="34"/>
        <v>P104</v>
      </c>
      <c r="C28" s="120" t="s">
        <v>99</v>
      </c>
      <c r="D28" s="254" t="s">
        <v>19</v>
      </c>
      <c r="E28" s="73" t="str">
        <f>+'PLAN INDICATIVO ORIGINAL '!$D$12</f>
        <v>ATENCIÓN Y TRATAMIENTO PENITENCIARIO</v>
      </c>
      <c r="F28" s="255" t="str">
        <f>+'PLAN INDICATIVO ORIGINAL '!$D$13</f>
        <v>ATENCIÓN BASICA</v>
      </c>
      <c r="G28" s="255" t="s">
        <v>25</v>
      </c>
      <c r="H28" s="256" t="str">
        <f>+'PLAN INDICATIVO ORIGINAL '!$D$14</f>
        <v>Sostener la Atención Social a la PPL, que les otorgue condiciones dignas en la  Prisionalización.</v>
      </c>
      <c r="I28" s="255" t="s">
        <v>775</v>
      </c>
      <c r="J28" s="264" t="str">
        <f>+'PLAN INDICATIVO ORIGINAL '!$D$33</f>
        <v>ATENCIÓN PSICOSOCIAL</v>
      </c>
      <c r="K28" s="264" t="s">
        <v>767</v>
      </c>
      <c r="L28" s="141" t="s">
        <v>86</v>
      </c>
      <c r="M28" s="265" t="str">
        <f>+'PLAN INDICATIVO ORIGINAL '!$E$33</f>
        <v>Porcentaje de PPL con elementos de dotación de ingreso.</v>
      </c>
      <c r="N28" s="266">
        <f>VLOOKUP(L28,'PLAN INDICATIVO ORIGINAL '!$C$13:$M$343,6,0)</f>
        <v>0.97</v>
      </c>
      <c r="O28" s="266">
        <f>VLOOKUP(L28,'PLAN INDICATIVO ORIGINAL '!$C$13:$M$343,7,0)</f>
        <v>0.97</v>
      </c>
      <c r="P28" s="266">
        <f>VLOOKUP(L28,'PLAN INDICATIVO ORIGINAL '!$C$13:$M$343,8,0)</f>
        <v>0.98</v>
      </c>
      <c r="Q28" s="266">
        <f>VLOOKUP(L28,'PLAN INDICATIVO ORIGINAL '!$C$13:$M$343,9,0)</f>
        <v>0.98</v>
      </c>
      <c r="R28" s="266">
        <f>VLOOKUP(L28,'PLAN INDICATIVO ORIGINAL '!$C$13:$M$343,10,0)</f>
        <v>0.98</v>
      </c>
      <c r="S28" s="266" t="str">
        <f>VLOOKUP(L28,'PLAN INDICATIVO ORIGINAL '!$C$13:$M$343,11,0)</f>
        <v>Porcentaje</v>
      </c>
      <c r="T28" s="258" t="e">
        <f>VLOOKUP(L28,'PLAN INDICATIVO ORIGINAL '!$C$13:$M$343,12,0)</f>
        <v>#REF!</v>
      </c>
      <c r="U28" s="258">
        <f t="shared" ref="U28:Z28" si="47">+N28*100</f>
        <v>97</v>
      </c>
      <c r="V28" s="258">
        <f t="shared" si="47"/>
        <v>97</v>
      </c>
      <c r="W28" s="258">
        <f t="shared" si="47"/>
        <v>98</v>
      </c>
      <c r="X28" s="258">
        <f t="shared" si="47"/>
        <v>98</v>
      </c>
      <c r="Y28" s="258">
        <f t="shared" si="47"/>
        <v>98</v>
      </c>
      <c r="Z28" s="258" t="e">
        <f t="shared" si="47"/>
        <v>#VALUE!</v>
      </c>
      <c r="AA28" s="114" t="str">
        <f>+'PLAN INDICATIVO ORIGINAL '!C39</f>
        <v>P104</v>
      </c>
      <c r="AB28" s="253" t="str">
        <f>+'PLAN INDICATIVO ORIGINAL '!D39</f>
        <v>Política para la atención de población excepcional  con enfoque diferencial elaborada.</v>
      </c>
      <c r="AC28" s="58" t="str">
        <f>VLOOKUP(AB28,'PLAN INDICATIVO ORIGINAL '!$D$12:$F$313,3,0)</f>
        <v>DIRECCIÓN DE ATENCIÓN Y TRATAMIENTO</v>
      </c>
      <c r="AD28" s="58" t="str">
        <f>+'PLAN INDICATIVO ORIGINAL '!F38</f>
        <v>DIRECCIÓN DE ATENCIÓN Y TRATAMIENTO</v>
      </c>
      <c r="AE28" s="58" t="s">
        <v>764</v>
      </c>
      <c r="AF28" s="267">
        <f>VLOOKUP(AA28,'PLAN INDICATIVO ORIGINAL '!$C$13:$M$343,6,0)</f>
        <v>1</v>
      </c>
      <c r="AG28" s="268">
        <f>VLOOKUP(AA28,'PLAN INDICATIVO ORIGINAL '!$C$13:$M$343,7,0)</f>
        <v>0</v>
      </c>
      <c r="AH28" s="268">
        <f>VLOOKUP(AA28,'PLAN INDICATIVO ORIGINAL '!$C$13:$M$343,8,0)</f>
        <v>0</v>
      </c>
      <c r="AI28" s="268">
        <f>VLOOKUP(AA28,'PLAN INDICATIVO ORIGINAL '!$C$13:$M$343,9,0)</f>
        <v>0</v>
      </c>
      <c r="AJ28" s="268">
        <f>VLOOKUP(AA28,'PLAN INDICATIVO ORIGINAL '!$C$13:$M$343,10,0)</f>
        <v>1</v>
      </c>
      <c r="AK28" s="268" t="str">
        <f>VLOOKUP(AA28,'PLAN INDICATIVO ORIGINAL '!$C$13:$M$343,11,0)</f>
        <v>Porcentaje</v>
      </c>
      <c r="AL28" s="261" t="e">
        <f>VLOOKUP(AA28,'PLAN INDICATIVO ORIGINAL '!$C$13:$M$343,12,0)</f>
        <v>#REF!</v>
      </c>
      <c r="AM28" s="269">
        <f t="shared" ref="AM28:AR28" si="48">+AF28*100</f>
        <v>100</v>
      </c>
      <c r="AN28" s="269">
        <f t="shared" si="48"/>
        <v>0</v>
      </c>
      <c r="AO28" s="269">
        <f t="shared" si="48"/>
        <v>0</v>
      </c>
      <c r="AP28" s="269">
        <f t="shared" si="48"/>
        <v>0</v>
      </c>
      <c r="AQ28" s="269">
        <f t="shared" si="48"/>
        <v>100</v>
      </c>
      <c r="AR28" s="269" t="e">
        <f t="shared" si="48"/>
        <v>#VALUE!</v>
      </c>
      <c r="AS28" s="263" t="s">
        <v>765</v>
      </c>
      <c r="AV28" s="213" t="s">
        <v>100</v>
      </c>
      <c r="AW28" s="213" t="s">
        <v>31</v>
      </c>
      <c r="AX28" s="213" t="s">
        <v>764</v>
      </c>
      <c r="BI28" s="253">
        <v>104</v>
      </c>
      <c r="BJ28" s="58" t="s">
        <v>88</v>
      </c>
    </row>
    <row r="29" spans="1:62" ht="56.25" customHeight="1">
      <c r="A29" s="253">
        <v>105</v>
      </c>
      <c r="B29" s="253" t="str">
        <f t="shared" si="34"/>
        <v>P105</v>
      </c>
      <c r="C29" s="120" t="s">
        <v>66</v>
      </c>
      <c r="D29" s="254" t="s">
        <v>19</v>
      </c>
      <c r="E29" s="73" t="str">
        <f>+'PLAN INDICATIVO ORIGINAL '!$D$12</f>
        <v>ATENCIÓN Y TRATAMIENTO PENITENCIARIO</v>
      </c>
      <c r="F29" s="255" t="str">
        <f>+'PLAN INDICATIVO ORIGINAL '!$D$13</f>
        <v>ATENCIÓN BASICA</v>
      </c>
      <c r="G29" s="255" t="s">
        <v>25</v>
      </c>
      <c r="H29" s="256" t="str">
        <f>+'PLAN INDICATIVO ORIGINAL '!$D$14</f>
        <v>Sostener la Atención Social a la PPL, que les otorgue condiciones dignas en la  Prisionalización.</v>
      </c>
      <c r="I29" s="255" t="s">
        <v>775</v>
      </c>
      <c r="J29" s="264" t="str">
        <f>+'PLAN INDICATIVO ORIGINAL '!$D$33</f>
        <v>ATENCIÓN PSICOSOCIAL</v>
      </c>
      <c r="K29" s="264" t="s">
        <v>767</v>
      </c>
      <c r="L29" s="141" t="s">
        <v>86</v>
      </c>
      <c r="M29" s="265" t="str">
        <f>+'PLAN INDICATIVO ORIGINAL '!$E$33</f>
        <v>Porcentaje de PPL con elementos de dotación de ingreso.</v>
      </c>
      <c r="N29" s="266">
        <f>VLOOKUP(L29,'PLAN INDICATIVO ORIGINAL '!$C$13:$M$343,6,0)</f>
        <v>0.97</v>
      </c>
      <c r="O29" s="266">
        <f>VLOOKUP(L29,'PLAN INDICATIVO ORIGINAL '!$C$13:$M$343,7,0)</f>
        <v>0.97</v>
      </c>
      <c r="P29" s="266">
        <f>VLOOKUP(L29,'PLAN INDICATIVO ORIGINAL '!$C$13:$M$343,8,0)</f>
        <v>0.98</v>
      </c>
      <c r="Q29" s="266">
        <f>VLOOKUP(L29,'PLAN INDICATIVO ORIGINAL '!$C$13:$M$343,9,0)</f>
        <v>0.98</v>
      </c>
      <c r="R29" s="266">
        <f>VLOOKUP(L29,'PLAN INDICATIVO ORIGINAL '!$C$13:$M$343,10,0)</f>
        <v>0.98</v>
      </c>
      <c r="S29" s="266" t="str">
        <f>VLOOKUP(L29,'PLAN INDICATIVO ORIGINAL '!$C$13:$M$343,11,0)</f>
        <v>Porcentaje</v>
      </c>
      <c r="T29" s="258" t="e">
        <f>VLOOKUP(L29,'PLAN INDICATIVO ORIGINAL '!$C$13:$M$343,12,0)</f>
        <v>#REF!</v>
      </c>
      <c r="U29" s="258">
        <f t="shared" ref="U29:Z29" si="49">+N29*100</f>
        <v>97</v>
      </c>
      <c r="V29" s="258">
        <f t="shared" si="49"/>
        <v>97</v>
      </c>
      <c r="W29" s="258">
        <f t="shared" si="49"/>
        <v>98</v>
      </c>
      <c r="X29" s="258">
        <f t="shared" si="49"/>
        <v>98</v>
      </c>
      <c r="Y29" s="258">
        <f t="shared" si="49"/>
        <v>98</v>
      </c>
      <c r="Z29" s="258" t="e">
        <f t="shared" si="49"/>
        <v>#VALUE!</v>
      </c>
      <c r="AA29" s="114" t="str">
        <f>+'PLAN INDICATIVO ORIGINAL '!C40</f>
        <v>P105</v>
      </c>
      <c r="AB29" s="253" t="str">
        <f>+'PLAN INDICATIVO ORIGINAL '!D40</f>
        <v xml:space="preserve">Estrategias que fortalezcan los vínculos entre la población privada de la libertad y su familia definida </v>
      </c>
      <c r="AC29" s="58" t="str">
        <f>VLOOKUP(AB29,'PLAN INDICATIVO ORIGINAL '!$D$12:$F$313,3,0)</f>
        <v>DIRECCIÓN DE ATENCIÓN Y TRATAMIENTO</v>
      </c>
      <c r="AD29" s="58" t="str">
        <f>+'PLAN INDICATIVO ORIGINAL '!F39</f>
        <v>DIRECCIÓN DE ATENCIÓN Y TRATAMIENTO</v>
      </c>
      <c r="AE29" s="58" t="s">
        <v>764</v>
      </c>
      <c r="AF29" s="267">
        <f>VLOOKUP(AA29,'PLAN INDICATIVO ORIGINAL '!$C$13:$M$343,6,0)</f>
        <v>1</v>
      </c>
      <c r="AG29" s="268">
        <f>VLOOKUP(AA29,'PLAN INDICATIVO ORIGINAL '!$C$13:$M$343,7,0)</f>
        <v>1</v>
      </c>
      <c r="AH29" s="268">
        <f>VLOOKUP(AA29,'PLAN INDICATIVO ORIGINAL '!$C$13:$M$343,8,0)</f>
        <v>1</v>
      </c>
      <c r="AI29" s="268">
        <f>VLOOKUP(AA29,'PLAN INDICATIVO ORIGINAL '!$C$13:$M$343,9,0)</f>
        <v>1</v>
      </c>
      <c r="AJ29" s="268">
        <f>VLOOKUP(AA29,'PLAN INDICATIVO ORIGINAL '!$C$13:$M$343,10,0)</f>
        <v>1</v>
      </c>
      <c r="AK29" s="268" t="str">
        <f>VLOOKUP(AA29,'PLAN INDICATIVO ORIGINAL '!$C$13:$M$343,11,0)</f>
        <v>Porcentaje</v>
      </c>
      <c r="AL29" s="261" t="e">
        <f>VLOOKUP(AA29,'PLAN INDICATIVO ORIGINAL '!$C$13:$M$343,12,0)</f>
        <v>#REF!</v>
      </c>
      <c r="AM29" s="269">
        <f t="shared" ref="AM29:AR29" si="50">+AF29*100</f>
        <v>100</v>
      </c>
      <c r="AN29" s="269">
        <f t="shared" si="50"/>
        <v>100</v>
      </c>
      <c r="AO29" s="269">
        <f t="shared" si="50"/>
        <v>100</v>
      </c>
      <c r="AP29" s="269">
        <f t="shared" si="50"/>
        <v>100</v>
      </c>
      <c r="AQ29" s="269">
        <f t="shared" si="50"/>
        <v>100</v>
      </c>
      <c r="AR29" s="269" t="e">
        <f t="shared" si="50"/>
        <v>#VALUE!</v>
      </c>
      <c r="AS29" s="263" t="s">
        <v>765</v>
      </c>
      <c r="AV29" s="213" t="s">
        <v>102</v>
      </c>
      <c r="AW29" s="213" t="s">
        <v>31</v>
      </c>
      <c r="AX29" s="213" t="s">
        <v>764</v>
      </c>
      <c r="BI29" s="253">
        <v>105</v>
      </c>
      <c r="BJ29" s="58" t="s">
        <v>88</v>
      </c>
    </row>
    <row r="30" spans="1:62" ht="56.25" customHeight="1">
      <c r="A30" s="253">
        <v>183</v>
      </c>
      <c r="B30" s="253" t="str">
        <f t="shared" si="34"/>
        <v>P183</v>
      </c>
      <c r="C30" s="120" t="s">
        <v>69</v>
      </c>
      <c r="D30" s="254" t="s">
        <v>19</v>
      </c>
      <c r="E30" s="73" t="str">
        <f>+'PLAN INDICATIVO ORIGINAL '!$D$12</f>
        <v>ATENCIÓN Y TRATAMIENTO PENITENCIARIO</v>
      </c>
      <c r="F30" s="255" t="str">
        <f>+'PLAN INDICATIVO ORIGINAL '!$D$13</f>
        <v>ATENCIÓN BASICA</v>
      </c>
      <c r="G30" s="255" t="s">
        <v>25</v>
      </c>
      <c r="H30" s="256" t="str">
        <f>+'PLAN INDICATIVO ORIGINAL '!$D$14</f>
        <v>Sostener la Atención Social a la PPL, que les otorgue condiciones dignas en la  Prisionalización.</v>
      </c>
      <c r="I30" s="255" t="s">
        <v>775</v>
      </c>
      <c r="J30" s="264" t="str">
        <f>+'PLAN INDICATIVO ORIGINAL '!$D$33</f>
        <v>ATENCIÓN PSICOSOCIAL</v>
      </c>
      <c r="K30" s="264" t="s">
        <v>767</v>
      </c>
      <c r="L30" s="141" t="s">
        <v>86</v>
      </c>
      <c r="M30" s="265" t="str">
        <f>+'PLAN INDICATIVO ORIGINAL '!$E$33</f>
        <v>Porcentaje de PPL con elementos de dotación de ingreso.</v>
      </c>
      <c r="N30" s="266">
        <f>VLOOKUP(L30,'PLAN INDICATIVO ORIGINAL '!$C$13:$M$343,6,0)</f>
        <v>0.97</v>
      </c>
      <c r="O30" s="266">
        <f>VLOOKUP(L30,'PLAN INDICATIVO ORIGINAL '!$C$13:$M$343,7,0)</f>
        <v>0.97</v>
      </c>
      <c r="P30" s="266">
        <f>VLOOKUP(L30,'PLAN INDICATIVO ORIGINAL '!$C$13:$M$343,8,0)</f>
        <v>0.98</v>
      </c>
      <c r="Q30" s="266">
        <f>VLOOKUP(L30,'PLAN INDICATIVO ORIGINAL '!$C$13:$M$343,9,0)</f>
        <v>0.98</v>
      </c>
      <c r="R30" s="266">
        <f>VLOOKUP(L30,'PLAN INDICATIVO ORIGINAL '!$C$13:$M$343,10,0)</f>
        <v>0.98</v>
      </c>
      <c r="S30" s="266" t="str">
        <f>VLOOKUP(L30,'PLAN INDICATIVO ORIGINAL '!$C$13:$M$343,11,0)</f>
        <v>Porcentaje</v>
      </c>
      <c r="T30" s="258" t="e">
        <f>VLOOKUP(L30,'PLAN INDICATIVO ORIGINAL '!$C$13:$M$343,12,0)</f>
        <v>#REF!</v>
      </c>
      <c r="U30" s="258">
        <f t="shared" ref="U30:Z30" si="51">+N30*100</f>
        <v>97</v>
      </c>
      <c r="V30" s="258">
        <f t="shared" si="51"/>
        <v>97</v>
      </c>
      <c r="W30" s="258">
        <f t="shared" si="51"/>
        <v>98</v>
      </c>
      <c r="X30" s="258">
        <f t="shared" si="51"/>
        <v>98</v>
      </c>
      <c r="Y30" s="258">
        <f t="shared" si="51"/>
        <v>98</v>
      </c>
      <c r="Z30" s="258" t="e">
        <f t="shared" si="51"/>
        <v>#VALUE!</v>
      </c>
      <c r="AA30" s="253" t="str">
        <f>+'PLAN INDICATIVO ORIGINAL '!C41</f>
        <v>P183</v>
      </c>
      <c r="AB30" s="253" t="str">
        <f>+'PLAN INDICATIVO ORIGINAL '!D41</f>
        <v xml:space="preserve">Cuerpos de voluntariados creados para atender las necesidades de internos y sus familias </v>
      </c>
      <c r="AC30" s="58" t="str">
        <f>VLOOKUP(AB30,'PLAN INDICATIVO ORIGINAL '!$D$12:$F$313,3,0)</f>
        <v>DIRECCIÓN DE ATENCIÓN Y TRATAMIENTO</v>
      </c>
      <c r="AD30" s="58" t="str">
        <f>+'PLAN INDICATIVO ORIGINAL '!F40</f>
        <v>DIRECCIÓN DE ATENCIÓN Y TRATAMIENTO</v>
      </c>
      <c r="AE30" s="58" t="s">
        <v>764</v>
      </c>
      <c r="AF30" s="259">
        <f>VLOOKUP(AA30,'PLAN INDICATIVO ORIGINAL '!$C$13:$M$343,6,0)</f>
        <v>0</v>
      </c>
      <c r="AG30" s="260">
        <f>VLOOKUP(AA30,'PLAN INDICATIVO ORIGINAL '!$C$13:$M$343,7,0)</f>
        <v>0</v>
      </c>
      <c r="AH30" s="260">
        <f>VLOOKUP(AA30,'PLAN INDICATIVO ORIGINAL '!$C$13:$M$343,8,0)</f>
        <v>1</v>
      </c>
      <c r="AI30" s="260">
        <f>VLOOKUP(AA30,'PLAN INDICATIVO ORIGINAL '!$C$13:$M$343,9,0)</f>
        <v>0</v>
      </c>
      <c r="AJ30" s="260">
        <f>VLOOKUP(AA30,'PLAN INDICATIVO ORIGINAL '!$C$13:$M$343,10,0)</f>
        <v>1</v>
      </c>
      <c r="AK30" s="260" t="str">
        <f>VLOOKUP(AA30,'PLAN INDICATIVO ORIGINAL '!$C$13:$M$343,11,0)</f>
        <v>Número</v>
      </c>
      <c r="AL30" s="261" t="e">
        <f>VLOOKUP(AA30,'PLAN INDICATIVO ORIGINAL '!$C$13:$M$343,12,0)</f>
        <v>#REF!</v>
      </c>
      <c r="AM30" s="262">
        <f t="shared" ref="AM30:AR30" si="52">+AF30</f>
        <v>0</v>
      </c>
      <c r="AN30" s="262">
        <f t="shared" si="52"/>
        <v>0</v>
      </c>
      <c r="AO30" s="262">
        <f t="shared" si="52"/>
        <v>1</v>
      </c>
      <c r="AP30" s="262">
        <f t="shared" si="52"/>
        <v>0</v>
      </c>
      <c r="AQ30" s="262">
        <f t="shared" si="52"/>
        <v>1</v>
      </c>
      <c r="AR30" s="262" t="str">
        <f t="shared" si="52"/>
        <v>Número</v>
      </c>
      <c r="AS30" s="263" t="s">
        <v>765</v>
      </c>
      <c r="AV30" s="213" t="s">
        <v>104</v>
      </c>
      <c r="AW30" s="213" t="s">
        <v>31</v>
      </c>
      <c r="AX30" s="213" t="s">
        <v>764</v>
      </c>
      <c r="BI30" s="253">
        <v>183</v>
      </c>
      <c r="BJ30" s="58" t="s">
        <v>88</v>
      </c>
    </row>
    <row r="31" spans="1:62" ht="54.75" customHeight="1">
      <c r="A31" s="253">
        <v>69</v>
      </c>
      <c r="B31" s="253" t="str">
        <f t="shared" si="34"/>
        <v>P69</v>
      </c>
      <c r="C31" s="126" t="s">
        <v>72</v>
      </c>
      <c r="D31" s="254" t="s">
        <v>19</v>
      </c>
      <c r="E31" s="73" t="str">
        <f>+'PLAN INDICATIVO ORIGINAL '!$D$12</f>
        <v>ATENCIÓN Y TRATAMIENTO PENITENCIARIO</v>
      </c>
      <c r="F31" s="255" t="str">
        <f>+'PLAN INDICATIVO ORIGINAL '!$D$13</f>
        <v>ATENCIÓN BASICA</v>
      </c>
      <c r="G31" s="255" t="s">
        <v>25</v>
      </c>
      <c r="H31" s="256" t="str">
        <f>+'PLAN INDICATIVO ORIGINAL '!$D$14</f>
        <v>Sostener la Atención Social a la PPL, que les otorgue condiciones dignas en la  Prisionalización.</v>
      </c>
      <c r="I31" s="255" t="s">
        <v>775</v>
      </c>
      <c r="J31" s="264" t="str">
        <f>+'PLAN INDICATIVO ORIGINAL '!$D$33</f>
        <v>ATENCIÓN PSICOSOCIAL</v>
      </c>
      <c r="K31" s="264" t="s">
        <v>767</v>
      </c>
      <c r="L31" s="141" t="s">
        <v>86</v>
      </c>
      <c r="M31" s="265" t="str">
        <f>+'PLAN INDICATIVO ORIGINAL '!$E$33</f>
        <v>Porcentaje de PPL con elementos de dotación de ingreso.</v>
      </c>
      <c r="N31" s="266">
        <f>VLOOKUP(L31,'PLAN INDICATIVO ORIGINAL '!$C$13:$M$343,6,0)</f>
        <v>0.97</v>
      </c>
      <c r="O31" s="266">
        <f>VLOOKUP(L31,'PLAN INDICATIVO ORIGINAL '!$C$13:$M$343,7,0)</f>
        <v>0.97</v>
      </c>
      <c r="P31" s="266">
        <f>VLOOKUP(L31,'PLAN INDICATIVO ORIGINAL '!$C$13:$M$343,8,0)</f>
        <v>0.98</v>
      </c>
      <c r="Q31" s="266">
        <f>VLOOKUP(L31,'PLAN INDICATIVO ORIGINAL '!$C$13:$M$343,9,0)</f>
        <v>0.98</v>
      </c>
      <c r="R31" s="266">
        <f>VLOOKUP(L31,'PLAN INDICATIVO ORIGINAL '!$C$13:$M$343,10,0)</f>
        <v>0.98</v>
      </c>
      <c r="S31" s="266" t="str">
        <f>VLOOKUP(L31,'PLAN INDICATIVO ORIGINAL '!$C$13:$M$343,11,0)</f>
        <v>Porcentaje</v>
      </c>
      <c r="T31" s="258" t="e">
        <f>VLOOKUP(L31,'PLAN INDICATIVO ORIGINAL '!$C$13:$M$343,12,0)</f>
        <v>#REF!</v>
      </c>
      <c r="U31" s="258">
        <f t="shared" ref="U31:Z31" si="53">+N31*100</f>
        <v>97</v>
      </c>
      <c r="V31" s="258">
        <f t="shared" si="53"/>
        <v>97</v>
      </c>
      <c r="W31" s="258">
        <f t="shared" si="53"/>
        <v>98</v>
      </c>
      <c r="X31" s="258">
        <f t="shared" si="53"/>
        <v>98</v>
      </c>
      <c r="Y31" s="258">
        <f t="shared" si="53"/>
        <v>98</v>
      </c>
      <c r="Z31" s="258" t="e">
        <f t="shared" si="53"/>
        <v>#VALUE!</v>
      </c>
      <c r="AA31" s="253" t="str">
        <f>+'PLAN INDICATIVO ORIGINAL '!C42</f>
        <v>P69</v>
      </c>
      <c r="AB31" s="253" t="str">
        <f>+'PLAN INDICATIVO ORIGINAL '!D42</f>
        <v>Programa validado para mejoramiento de la convivencia y disminución de los efectos de prisionalización.</v>
      </c>
      <c r="AC31" s="58" t="str">
        <f>VLOOKUP(AB31,'PLAN INDICATIVO ORIGINAL '!$D$12:$F$313,3,0)</f>
        <v>DIRECCIÓN DE ATENCIÓN Y TRATAMIENTO</v>
      </c>
      <c r="AD31" s="58" t="str">
        <f>+'PLAN INDICATIVO ORIGINAL '!F41</f>
        <v>DIRECCIÓN DE ATENCIÓN Y TRATAMIENTO</v>
      </c>
      <c r="AE31" s="58" t="s">
        <v>764</v>
      </c>
      <c r="AF31" s="259">
        <f>VLOOKUP(AA31,'PLAN INDICATIVO ORIGINAL '!$C$13:$M$343,6,0)</f>
        <v>1</v>
      </c>
      <c r="AG31" s="260">
        <f>VLOOKUP(AA31,'PLAN INDICATIVO ORIGINAL '!$C$13:$M$343,7,0)</f>
        <v>0</v>
      </c>
      <c r="AH31" s="260">
        <f>VLOOKUP(AA31,'PLAN INDICATIVO ORIGINAL '!$C$13:$M$343,8,0)</f>
        <v>0</v>
      </c>
      <c r="AI31" s="260">
        <f>VLOOKUP(AA31,'PLAN INDICATIVO ORIGINAL '!$C$13:$M$343,9,0)</f>
        <v>0</v>
      </c>
      <c r="AJ31" s="260">
        <f>VLOOKUP(AA31,'PLAN INDICATIVO ORIGINAL '!$C$13:$M$343,10,0)</f>
        <v>1</v>
      </c>
      <c r="AK31" s="260" t="str">
        <f>VLOOKUP(AA31,'PLAN INDICATIVO ORIGINAL '!$C$13:$M$343,11,0)</f>
        <v>Número</v>
      </c>
      <c r="AL31" s="261" t="e">
        <f>VLOOKUP(AA31,'PLAN INDICATIVO ORIGINAL '!$C$13:$M$343,12,0)</f>
        <v>#REF!</v>
      </c>
      <c r="AM31" s="262">
        <f t="shared" ref="AM31:AR31" si="54">+AF31</f>
        <v>1</v>
      </c>
      <c r="AN31" s="262">
        <f t="shared" si="54"/>
        <v>0</v>
      </c>
      <c r="AO31" s="262">
        <f t="shared" si="54"/>
        <v>0</v>
      </c>
      <c r="AP31" s="262">
        <f t="shared" si="54"/>
        <v>0</v>
      </c>
      <c r="AQ31" s="262">
        <f t="shared" si="54"/>
        <v>1</v>
      </c>
      <c r="AR31" s="262" t="str">
        <f t="shared" si="54"/>
        <v>Número</v>
      </c>
      <c r="AS31" s="263" t="s">
        <v>765</v>
      </c>
      <c r="AV31" s="213" t="s">
        <v>106</v>
      </c>
      <c r="AW31" s="213" t="s">
        <v>31</v>
      </c>
      <c r="AX31" s="213" t="s">
        <v>764</v>
      </c>
      <c r="BI31" s="253">
        <v>69</v>
      </c>
      <c r="BJ31" s="58" t="s">
        <v>88</v>
      </c>
    </row>
    <row r="32" spans="1:62" ht="69" customHeight="1">
      <c r="A32" s="164">
        <v>96</v>
      </c>
      <c r="B32" s="253" t="str">
        <f t="shared" si="34"/>
        <v>P96</v>
      </c>
      <c r="C32" s="135" t="s">
        <v>33</v>
      </c>
      <c r="D32" s="254" t="s">
        <v>19</v>
      </c>
      <c r="E32" s="73" t="str">
        <f>+'PLAN INDICATIVO ORIGINAL '!$D$12</f>
        <v>ATENCIÓN Y TRATAMIENTO PENITENCIARIO</v>
      </c>
      <c r="F32" s="255" t="str">
        <f>+'PLAN INDICATIVO ORIGINAL '!$D$13</f>
        <v>ATENCIÓN BASICA</v>
      </c>
      <c r="G32" s="255" t="s">
        <v>25</v>
      </c>
      <c r="H32" s="256" t="str">
        <f>+'PLAN INDICATIVO ORIGINAL '!$D$14</f>
        <v>Sostener la Atención Social a la PPL, que les otorgue condiciones dignas en la  Prisionalización.</v>
      </c>
      <c r="I32" s="255" t="s">
        <v>775</v>
      </c>
      <c r="J32" s="264" t="str">
        <f>+'PLAN INDICATIVO ORIGINAL '!$D$33</f>
        <v>ATENCIÓN PSICOSOCIAL</v>
      </c>
      <c r="K32" s="264" t="s">
        <v>767</v>
      </c>
      <c r="L32" s="141"/>
      <c r="M32" s="265"/>
      <c r="N32" s="258"/>
      <c r="O32" s="258"/>
      <c r="P32" s="258"/>
      <c r="Q32" s="258"/>
      <c r="R32" s="258"/>
      <c r="S32" s="258"/>
      <c r="T32" s="258"/>
      <c r="U32" s="258"/>
      <c r="V32" s="258"/>
      <c r="W32" s="258"/>
      <c r="X32" s="258"/>
      <c r="Y32" s="258"/>
      <c r="Z32" s="258" t="s">
        <v>774</v>
      </c>
      <c r="AA32" s="114" t="str">
        <f>+'PLAN INDICATIVO ORIGINAL '!C43</f>
        <v>P96</v>
      </c>
      <c r="AB32" s="164" t="str">
        <f>+'PLAN INDICATIVO ORIGINAL '!D43</f>
        <v xml:space="preserve">Programa de promoción de la relación y la vinculación entre los internos, la familia y la sociedad  diseñado e implementado </v>
      </c>
      <c r="AC32" s="58" t="str">
        <f>VLOOKUP(AB32,'PLAN INDICATIVO ORIGINAL '!$D$12:$F$313,3,0)</f>
        <v>DIRECCIÓN DE ATENCIÓN Y TRATAMIENTO</v>
      </c>
      <c r="AD32" s="58" t="str">
        <f>+'PLAN INDICATIVO ORIGINAL '!F42</f>
        <v>DIRECCIÓN DE ATENCIÓN Y TRATAMIENTO</v>
      </c>
      <c r="AE32" s="58" t="s">
        <v>764</v>
      </c>
      <c r="AF32" s="267">
        <f>VLOOKUP(AA32,'PLAN INDICATIVO ORIGINAL '!$C$13:$M$343,6,0)</f>
        <v>0.15</v>
      </c>
      <c r="AG32" s="268">
        <f>VLOOKUP(AA32,'PLAN INDICATIVO ORIGINAL '!$C$13:$M$343,7,0)</f>
        <v>0.3</v>
      </c>
      <c r="AH32" s="268">
        <f>VLOOKUP(AA32,'PLAN INDICATIVO ORIGINAL '!$C$13:$M$343,8,0)</f>
        <v>0.65</v>
      </c>
      <c r="AI32" s="268">
        <f>VLOOKUP(AA32,'PLAN INDICATIVO ORIGINAL '!$C$13:$M$343,9,0)</f>
        <v>1</v>
      </c>
      <c r="AJ32" s="268">
        <f>VLOOKUP(AA32,'PLAN INDICATIVO ORIGINAL '!$C$13:$M$343,10,0)</f>
        <v>1</v>
      </c>
      <c r="AK32" s="268" t="str">
        <f>VLOOKUP(AA32,'PLAN INDICATIVO ORIGINAL '!$C$13:$M$343,11,0)</f>
        <v>Porcentaje</v>
      </c>
      <c r="AL32" s="261" t="e">
        <f>VLOOKUP(AA32,'PLAN INDICATIVO ORIGINAL '!$C$13:$M$343,12,0)</f>
        <v>#REF!</v>
      </c>
      <c r="AM32" s="269">
        <f t="shared" ref="AM32:AR32" si="55">+AF32*100</f>
        <v>15</v>
      </c>
      <c r="AN32" s="269">
        <f t="shared" si="55"/>
        <v>30</v>
      </c>
      <c r="AO32" s="269">
        <f t="shared" si="55"/>
        <v>65</v>
      </c>
      <c r="AP32" s="269">
        <f t="shared" si="55"/>
        <v>100</v>
      </c>
      <c r="AQ32" s="269">
        <f t="shared" si="55"/>
        <v>100</v>
      </c>
      <c r="AR32" s="269" t="e">
        <f t="shared" si="55"/>
        <v>#VALUE!</v>
      </c>
      <c r="AS32" s="263" t="s">
        <v>765</v>
      </c>
      <c r="AV32" s="213" t="s">
        <v>108</v>
      </c>
      <c r="AW32" s="213" t="s">
        <v>31</v>
      </c>
      <c r="AX32" s="213" t="s">
        <v>764</v>
      </c>
      <c r="BI32" s="164">
        <v>96</v>
      </c>
      <c r="BJ32" s="58" t="s">
        <v>88</v>
      </c>
    </row>
    <row r="33" spans="1:62" ht="54.75" customHeight="1">
      <c r="A33" s="253">
        <v>29</v>
      </c>
      <c r="B33" s="253" t="str">
        <f t="shared" si="34"/>
        <v>P29</v>
      </c>
      <c r="C33" s="126" t="s">
        <v>33</v>
      </c>
      <c r="D33" s="254" t="s">
        <v>19</v>
      </c>
      <c r="E33" s="73" t="str">
        <f>+'PLAN INDICATIVO ORIGINAL '!$D$12</f>
        <v>ATENCIÓN Y TRATAMIENTO PENITENCIARIO</v>
      </c>
      <c r="F33" s="255" t="str">
        <f>+'PLAN INDICATIVO ORIGINAL '!$D$13</f>
        <v>ATENCIÓN BASICA</v>
      </c>
      <c r="G33" s="255" t="s">
        <v>25</v>
      </c>
      <c r="H33" s="256" t="str">
        <f>+'PLAN INDICATIVO ORIGINAL '!$D$14</f>
        <v>Sostener la Atención Social a la PPL, que les otorgue condiciones dignas en la  Prisionalización.</v>
      </c>
      <c r="I33" s="255" t="s">
        <v>776</v>
      </c>
      <c r="J33" s="264" t="str">
        <f>+'PLAN INDICATIVO ORIGINAL '!$D$44</f>
        <v>DESARROLLO ESPIRITUAL</v>
      </c>
      <c r="K33" s="264" t="s">
        <v>767</v>
      </c>
      <c r="L33" s="141" t="s">
        <v>111</v>
      </c>
      <c r="M33" s="265" t="str">
        <f>+'PLAN INDICATIVO ORIGINAL '!$E$44</f>
        <v>Porcentaje de población objetivo beneficiada con programas de desarrollo espiritual</v>
      </c>
      <c r="N33" s="266">
        <f>VLOOKUP(L33,'PLAN INDICATIVO ORIGINAL '!$C$13:$M$343,6,0)</f>
        <v>1</v>
      </c>
      <c r="O33" s="266">
        <f>VLOOKUP(L33,'PLAN INDICATIVO ORIGINAL '!$C$13:$M$343,7,0)</f>
        <v>1</v>
      </c>
      <c r="P33" s="266">
        <f>VLOOKUP(L33,'PLAN INDICATIVO ORIGINAL '!$C$13:$M$343,8,0)</f>
        <v>1</v>
      </c>
      <c r="Q33" s="266">
        <f>VLOOKUP(L33,'PLAN INDICATIVO ORIGINAL '!$C$13:$M$343,9,0)</f>
        <v>1</v>
      </c>
      <c r="R33" s="266">
        <f>VLOOKUP(L33,'PLAN INDICATIVO ORIGINAL '!$C$13:$M$343,10,0)</f>
        <v>1</v>
      </c>
      <c r="S33" s="266" t="str">
        <f>VLOOKUP(L33,'PLAN INDICATIVO ORIGINAL '!$C$13:$M$343,11,0)</f>
        <v>Porcentaje</v>
      </c>
      <c r="T33" s="258" t="e">
        <f>VLOOKUP(L33,'PLAN INDICATIVO ORIGINAL '!$C$13:$M$343,12,0)</f>
        <v>#REF!</v>
      </c>
      <c r="U33" s="258">
        <f t="shared" ref="U33:Z33" si="56">+N33*100</f>
        <v>100</v>
      </c>
      <c r="V33" s="258">
        <f t="shared" si="56"/>
        <v>100</v>
      </c>
      <c r="W33" s="258">
        <f t="shared" si="56"/>
        <v>100</v>
      </c>
      <c r="X33" s="258">
        <f t="shared" si="56"/>
        <v>100</v>
      </c>
      <c r="Y33" s="258">
        <f t="shared" si="56"/>
        <v>100</v>
      </c>
      <c r="Z33" s="258" t="e">
        <f t="shared" si="56"/>
        <v>#VALUE!</v>
      </c>
      <c r="AA33" s="253" t="str">
        <f>+'PLAN INDICATIVO ORIGINAL '!C45</f>
        <v>P29</v>
      </c>
      <c r="AB33" s="253" t="str">
        <f>+'PLAN INDICATIVO ORIGINAL '!D45</f>
        <v>Establecimientos beneficiados con la campaña de fortalecimiento de la "UNIÓN FAMILIAR"</v>
      </c>
      <c r="AC33" s="58" t="str">
        <f>VLOOKUP(AB33,'PLAN INDICATIVO ORIGINAL '!$D$12:$F$313,3,0)</f>
        <v>GRUPO DE APOYO ESPIRITUAL</v>
      </c>
      <c r="AD33" s="58" t="str">
        <f>VLOOKUP(AB33,'PLAN INDICATIVO ORIGINAL '!$D$12:$F$313,3,0)</f>
        <v>GRUPO DE APOYO ESPIRITUAL</v>
      </c>
      <c r="AE33" s="58" t="s">
        <v>777</v>
      </c>
      <c r="AF33" s="259">
        <f>VLOOKUP(AA33,'PLAN INDICATIVO ORIGINAL '!$C$13:$M$343,6,0)</f>
        <v>50</v>
      </c>
      <c r="AG33" s="260">
        <f>VLOOKUP(AA33,'PLAN INDICATIVO ORIGINAL '!$C$13:$M$343,7,0)</f>
        <v>50</v>
      </c>
      <c r="AH33" s="260">
        <f>VLOOKUP(AA33,'PLAN INDICATIVO ORIGINAL '!$C$13:$M$343,8,0)</f>
        <v>50</v>
      </c>
      <c r="AI33" s="260">
        <f>VLOOKUP(AA33,'PLAN INDICATIVO ORIGINAL '!$C$13:$M$343,9,0)</f>
        <v>50</v>
      </c>
      <c r="AJ33" s="260">
        <f>VLOOKUP(AA33,'PLAN INDICATIVO ORIGINAL '!$C$13:$M$343,10,0)</f>
        <v>50</v>
      </c>
      <c r="AK33" s="260" t="str">
        <f>VLOOKUP(AA33,'PLAN INDICATIVO ORIGINAL '!$C$13:$M$343,11,0)</f>
        <v>Número</v>
      </c>
      <c r="AL33" s="261" t="e">
        <f>VLOOKUP(AA33,'PLAN INDICATIVO ORIGINAL '!$C$13:$M$343,12,0)</f>
        <v>#REF!</v>
      </c>
      <c r="AM33" s="262">
        <f t="shared" ref="AM33:AR33" si="57">+AF33</f>
        <v>50</v>
      </c>
      <c r="AN33" s="262">
        <f t="shared" si="57"/>
        <v>50</v>
      </c>
      <c r="AO33" s="262">
        <f t="shared" si="57"/>
        <v>50</v>
      </c>
      <c r="AP33" s="262">
        <f t="shared" si="57"/>
        <v>50</v>
      </c>
      <c r="AQ33" s="262">
        <f t="shared" si="57"/>
        <v>50</v>
      </c>
      <c r="AR33" s="262" t="str">
        <f t="shared" si="57"/>
        <v>Número</v>
      </c>
      <c r="AS33" s="263" t="s">
        <v>765</v>
      </c>
      <c r="AV33" s="213" t="s">
        <v>115</v>
      </c>
      <c r="AW33" s="213" t="s">
        <v>114</v>
      </c>
      <c r="AX33" s="213" t="s">
        <v>777</v>
      </c>
      <c r="BI33" s="253">
        <v>29</v>
      </c>
      <c r="BJ33" s="58" t="s">
        <v>114</v>
      </c>
    </row>
    <row r="34" spans="1:62" ht="54.75" customHeight="1">
      <c r="A34" s="253">
        <v>30</v>
      </c>
      <c r="B34" s="253" t="str">
        <f t="shared" si="34"/>
        <v>P30</v>
      </c>
      <c r="C34" s="126" t="s">
        <v>36</v>
      </c>
      <c r="D34" s="254" t="s">
        <v>19</v>
      </c>
      <c r="E34" s="73" t="str">
        <f>+'PLAN INDICATIVO ORIGINAL '!$D$12</f>
        <v>ATENCIÓN Y TRATAMIENTO PENITENCIARIO</v>
      </c>
      <c r="F34" s="255" t="str">
        <f>+'PLAN INDICATIVO ORIGINAL '!$D$13</f>
        <v>ATENCIÓN BASICA</v>
      </c>
      <c r="G34" s="255" t="s">
        <v>25</v>
      </c>
      <c r="H34" s="256" t="str">
        <f>+'PLAN INDICATIVO ORIGINAL '!$D$14</f>
        <v>Sostener la Atención Social a la PPL, que les otorgue condiciones dignas en la  Prisionalización.</v>
      </c>
      <c r="I34" s="255" t="s">
        <v>776</v>
      </c>
      <c r="J34" s="264" t="str">
        <f>+'PLAN INDICATIVO ORIGINAL '!$D$44</f>
        <v>DESARROLLO ESPIRITUAL</v>
      </c>
      <c r="K34" s="264" t="s">
        <v>767</v>
      </c>
      <c r="L34" s="141" t="s">
        <v>111</v>
      </c>
      <c r="M34" s="265" t="str">
        <f>+'PLAN INDICATIVO ORIGINAL '!$E$44</f>
        <v>Porcentaje de población objetivo beneficiada con programas de desarrollo espiritual</v>
      </c>
      <c r="N34" s="266">
        <f>VLOOKUP(L34,'PLAN INDICATIVO ORIGINAL '!$C$13:$M$343,6,0)</f>
        <v>1</v>
      </c>
      <c r="O34" s="266">
        <f>VLOOKUP(L34,'PLAN INDICATIVO ORIGINAL '!$C$13:$M$343,7,0)</f>
        <v>1</v>
      </c>
      <c r="P34" s="266">
        <f>VLOOKUP(L34,'PLAN INDICATIVO ORIGINAL '!$C$13:$M$343,8,0)</f>
        <v>1</v>
      </c>
      <c r="Q34" s="266">
        <f>VLOOKUP(L34,'PLAN INDICATIVO ORIGINAL '!$C$13:$M$343,9,0)</f>
        <v>1</v>
      </c>
      <c r="R34" s="266">
        <f>VLOOKUP(L34,'PLAN INDICATIVO ORIGINAL '!$C$13:$M$343,10,0)</f>
        <v>1</v>
      </c>
      <c r="S34" s="266" t="str">
        <f>VLOOKUP(L34,'PLAN INDICATIVO ORIGINAL '!$C$13:$M$343,11,0)</f>
        <v>Porcentaje</v>
      </c>
      <c r="T34" s="258" t="e">
        <f>VLOOKUP(L34,'PLAN INDICATIVO ORIGINAL '!$C$13:$M$343,12,0)</f>
        <v>#REF!</v>
      </c>
      <c r="U34" s="258">
        <f t="shared" ref="U34:Z34" si="58">+N34*100</f>
        <v>100</v>
      </c>
      <c r="V34" s="258">
        <f t="shared" si="58"/>
        <v>100</v>
      </c>
      <c r="W34" s="258">
        <f t="shared" si="58"/>
        <v>100</v>
      </c>
      <c r="X34" s="258">
        <f t="shared" si="58"/>
        <v>100</v>
      </c>
      <c r="Y34" s="258">
        <f t="shared" si="58"/>
        <v>100</v>
      </c>
      <c r="Z34" s="258" t="e">
        <f t="shared" si="58"/>
        <v>#VALUE!</v>
      </c>
      <c r="AA34" s="253" t="str">
        <f>+'PLAN INDICATIVO ORIGINAL '!C46</f>
        <v>P30</v>
      </c>
      <c r="AB34" s="253" t="str">
        <f>+'PLAN INDICATIVO ORIGINAL '!D46</f>
        <v>Establecimientos con seguimiento realizado a los sacerdotes que desarrollaran la asistencia espiritual a raves de contratación</v>
      </c>
      <c r="AC34" s="58" t="str">
        <f>VLOOKUP(AB34,'PLAN INDICATIVO ORIGINAL '!$D$12:$F$313,3,0)</f>
        <v>GRUPO DE APOYO ESPIRITUAL</v>
      </c>
      <c r="AD34" s="58" t="str">
        <f>VLOOKUP(AB34,'PLAN INDICATIVO ORIGINAL '!$D$12:$F$313,3,0)</f>
        <v>GRUPO DE APOYO ESPIRITUAL</v>
      </c>
      <c r="AE34" s="58" t="s">
        <v>777</v>
      </c>
      <c r="AF34" s="267">
        <f>VLOOKUP(AA34,'PLAN INDICATIVO ORIGINAL '!$C$13:$M$343,6,0)</f>
        <v>1</v>
      </c>
      <c r="AG34" s="268">
        <f>VLOOKUP(AA34,'PLAN INDICATIVO ORIGINAL '!$C$13:$M$343,7,0)</f>
        <v>1</v>
      </c>
      <c r="AH34" s="268">
        <f>VLOOKUP(AA34,'PLAN INDICATIVO ORIGINAL '!$C$13:$M$343,8,0)</f>
        <v>1</v>
      </c>
      <c r="AI34" s="268">
        <f>VLOOKUP(AA34,'PLAN INDICATIVO ORIGINAL '!$C$13:$M$343,9,0)</f>
        <v>1</v>
      </c>
      <c r="AJ34" s="268">
        <f>VLOOKUP(AA34,'PLAN INDICATIVO ORIGINAL '!$C$13:$M$343,10,0)</f>
        <v>1</v>
      </c>
      <c r="AK34" s="268" t="str">
        <f>VLOOKUP(AA34,'PLAN INDICATIVO ORIGINAL '!$C$13:$M$343,11,0)</f>
        <v>Porcentaje</v>
      </c>
      <c r="AL34" s="261" t="e">
        <f>VLOOKUP(AA34,'PLAN INDICATIVO ORIGINAL '!$C$13:$M$343,12,0)</f>
        <v>#REF!</v>
      </c>
      <c r="AM34" s="269">
        <f t="shared" ref="AM34:AR34" si="59">+AF34*100</f>
        <v>100</v>
      </c>
      <c r="AN34" s="269">
        <f t="shared" si="59"/>
        <v>100</v>
      </c>
      <c r="AO34" s="269">
        <f t="shared" si="59"/>
        <v>100</v>
      </c>
      <c r="AP34" s="269">
        <f t="shared" si="59"/>
        <v>100</v>
      </c>
      <c r="AQ34" s="269">
        <f t="shared" si="59"/>
        <v>100</v>
      </c>
      <c r="AR34" s="269" t="e">
        <f t="shared" si="59"/>
        <v>#VALUE!</v>
      </c>
      <c r="AS34" s="263" t="s">
        <v>765</v>
      </c>
      <c r="AV34" s="213" t="s">
        <v>117</v>
      </c>
      <c r="AW34" s="213" t="s">
        <v>114</v>
      </c>
      <c r="AX34" s="213" t="s">
        <v>777</v>
      </c>
      <c r="BI34" s="253">
        <v>30</v>
      </c>
      <c r="BJ34" s="58" t="s">
        <v>114</v>
      </c>
    </row>
    <row r="35" spans="1:62" ht="56.25" customHeight="1">
      <c r="A35" s="253">
        <v>106</v>
      </c>
      <c r="B35" s="253" t="str">
        <f t="shared" si="34"/>
        <v>P106</v>
      </c>
      <c r="C35" s="120" t="s">
        <v>50</v>
      </c>
      <c r="D35" s="254" t="s">
        <v>19</v>
      </c>
      <c r="E35" s="73" t="str">
        <f>+'PLAN INDICATIVO ORIGINAL '!$D$12</f>
        <v>ATENCIÓN Y TRATAMIENTO PENITENCIARIO</v>
      </c>
      <c r="F35" s="255" t="str">
        <f>+'PLAN INDICATIVO ORIGINAL '!$D$13</f>
        <v>ATENCIÓN BASICA</v>
      </c>
      <c r="G35" s="255" t="s">
        <v>25</v>
      </c>
      <c r="H35" s="256" t="str">
        <f>+'PLAN INDICATIVO ORIGINAL '!$D$14</f>
        <v>Sostener la Atención Social a la PPL, que les otorgue condiciones dignas en la  Prisionalización.</v>
      </c>
      <c r="I35" s="255" t="s">
        <v>776</v>
      </c>
      <c r="J35" s="264" t="str">
        <f>+'PLAN INDICATIVO ORIGINAL '!$D$44</f>
        <v>DESARROLLO ESPIRITUAL</v>
      </c>
      <c r="K35" s="264" t="s">
        <v>767</v>
      </c>
      <c r="L35" s="141" t="s">
        <v>111</v>
      </c>
      <c r="M35" s="265" t="str">
        <f>+'PLAN INDICATIVO ORIGINAL '!$E$44</f>
        <v>Porcentaje de población objetivo beneficiada con programas de desarrollo espiritual</v>
      </c>
      <c r="N35" s="266">
        <f>VLOOKUP(L35,'PLAN INDICATIVO ORIGINAL '!$C$13:$M$343,6,0)</f>
        <v>1</v>
      </c>
      <c r="O35" s="266">
        <f>VLOOKUP(L35,'PLAN INDICATIVO ORIGINAL '!$C$13:$M$343,7,0)</f>
        <v>1</v>
      </c>
      <c r="P35" s="266">
        <f>VLOOKUP(L35,'PLAN INDICATIVO ORIGINAL '!$C$13:$M$343,8,0)</f>
        <v>1</v>
      </c>
      <c r="Q35" s="266">
        <f>VLOOKUP(L35,'PLAN INDICATIVO ORIGINAL '!$C$13:$M$343,9,0)</f>
        <v>1</v>
      </c>
      <c r="R35" s="266">
        <f>VLOOKUP(L35,'PLAN INDICATIVO ORIGINAL '!$C$13:$M$343,10,0)</f>
        <v>1</v>
      </c>
      <c r="S35" s="266" t="str">
        <f>VLOOKUP(L35,'PLAN INDICATIVO ORIGINAL '!$C$13:$M$343,11,0)</f>
        <v>Porcentaje</v>
      </c>
      <c r="T35" s="258" t="e">
        <f>VLOOKUP(L35,'PLAN INDICATIVO ORIGINAL '!$C$13:$M$343,12,0)</f>
        <v>#REF!</v>
      </c>
      <c r="U35" s="258">
        <f t="shared" ref="U35:Z35" si="60">+N35*100</f>
        <v>100</v>
      </c>
      <c r="V35" s="258">
        <f t="shared" si="60"/>
        <v>100</v>
      </c>
      <c r="W35" s="258">
        <f t="shared" si="60"/>
        <v>100</v>
      </c>
      <c r="X35" s="258">
        <f t="shared" si="60"/>
        <v>100</v>
      </c>
      <c r="Y35" s="258">
        <f t="shared" si="60"/>
        <v>100</v>
      </c>
      <c r="Z35" s="258" t="e">
        <f t="shared" si="60"/>
        <v>#VALUE!</v>
      </c>
      <c r="AA35" s="114" t="str">
        <f>+'PLAN INDICATIVO ORIGINAL '!C47</f>
        <v>P106</v>
      </c>
      <c r="AB35" s="253" t="str">
        <f>+'PLAN INDICATIVO ORIGINAL '!D47</f>
        <v>Programa de asistencia espiritual y religiosa desarrollado con los funcionarios del Instituto y a los internos, velando por el respeto a la libertad de cultos y el cumplimiento de la normativa vigente.</v>
      </c>
      <c r="AC35" s="58" t="str">
        <f>VLOOKUP(AB35,'PLAN INDICATIVO ORIGINAL '!$D$12:$F$313,3,0)</f>
        <v>GRUPO DE APOYO ESPIRITUAL</v>
      </c>
      <c r="AD35" s="58" t="str">
        <f>VLOOKUP(AB35,'PLAN INDICATIVO ORIGINAL '!$D$12:$F$313,3,0)</f>
        <v>GRUPO DE APOYO ESPIRITUAL</v>
      </c>
      <c r="AE35" s="58" t="s">
        <v>777</v>
      </c>
      <c r="AF35" s="259">
        <f>VLOOKUP(AA35,'PLAN INDICATIVO ORIGINAL '!$C$13:$M$343,6,0)</f>
        <v>1</v>
      </c>
      <c r="AG35" s="260">
        <f>VLOOKUP(AA35,'PLAN INDICATIVO ORIGINAL '!$C$13:$M$343,7,0)</f>
        <v>1</v>
      </c>
      <c r="AH35" s="260">
        <f>VLOOKUP(AA35,'PLAN INDICATIVO ORIGINAL '!$C$13:$M$343,8,0)</f>
        <v>1</v>
      </c>
      <c r="AI35" s="260">
        <f>VLOOKUP(AA35,'PLAN INDICATIVO ORIGINAL '!$C$13:$M$343,9,0)</f>
        <v>1</v>
      </c>
      <c r="AJ35" s="260">
        <f>VLOOKUP(AA35,'PLAN INDICATIVO ORIGINAL '!$C$13:$M$343,10,0)</f>
        <v>4</v>
      </c>
      <c r="AK35" s="260" t="str">
        <f>VLOOKUP(AA35,'PLAN INDICATIVO ORIGINAL '!$C$13:$M$343,11,0)</f>
        <v>Número</v>
      </c>
      <c r="AL35" s="261" t="e">
        <f>VLOOKUP(AA35,'PLAN INDICATIVO ORIGINAL '!$C$13:$M$343,12,0)</f>
        <v>#REF!</v>
      </c>
      <c r="AM35" s="262">
        <f t="shared" ref="AM35:AR35" si="61">+AF35</f>
        <v>1</v>
      </c>
      <c r="AN35" s="262">
        <f t="shared" si="61"/>
        <v>1</v>
      </c>
      <c r="AO35" s="262">
        <f t="shared" si="61"/>
        <v>1</v>
      </c>
      <c r="AP35" s="262">
        <f t="shared" si="61"/>
        <v>1</v>
      </c>
      <c r="AQ35" s="262">
        <f t="shared" si="61"/>
        <v>4</v>
      </c>
      <c r="AR35" s="262" t="str">
        <f t="shared" si="61"/>
        <v>Número</v>
      </c>
      <c r="AS35" s="263" t="s">
        <v>765</v>
      </c>
      <c r="AV35" s="213" t="s">
        <v>119</v>
      </c>
      <c r="AW35" s="213" t="s">
        <v>114</v>
      </c>
      <c r="AX35" s="213" t="s">
        <v>777</v>
      </c>
      <c r="BI35" s="253">
        <v>106</v>
      </c>
      <c r="BJ35" s="58" t="s">
        <v>114</v>
      </c>
    </row>
    <row r="36" spans="1:62" ht="54.75" customHeight="1">
      <c r="A36" s="253">
        <v>76</v>
      </c>
      <c r="B36" s="253" t="str">
        <f t="shared" si="34"/>
        <v>P76</v>
      </c>
      <c r="C36" s="126" t="s">
        <v>53</v>
      </c>
      <c r="D36" s="254" t="s">
        <v>19</v>
      </c>
      <c r="E36" s="73" t="str">
        <f>+'PLAN INDICATIVO ORIGINAL '!$D$12</f>
        <v>ATENCIÓN Y TRATAMIENTO PENITENCIARIO</v>
      </c>
      <c r="F36" s="255" t="str">
        <f>+'PLAN INDICATIVO ORIGINAL '!$D$13</f>
        <v>ATENCIÓN BASICA</v>
      </c>
      <c r="G36" s="255" t="s">
        <v>25</v>
      </c>
      <c r="H36" s="256" t="str">
        <f>+'PLAN INDICATIVO ORIGINAL '!$D$14</f>
        <v>Sostener la Atención Social a la PPL, que les otorgue condiciones dignas en la  Prisionalización.</v>
      </c>
      <c r="I36" s="255" t="s">
        <v>776</v>
      </c>
      <c r="J36" s="264" t="str">
        <f>+'PLAN INDICATIVO ORIGINAL '!$D$44</f>
        <v>DESARROLLO ESPIRITUAL</v>
      </c>
      <c r="K36" s="264" t="s">
        <v>767</v>
      </c>
      <c r="L36" s="141" t="s">
        <v>111</v>
      </c>
      <c r="M36" s="265" t="str">
        <f>+'PLAN INDICATIVO ORIGINAL '!$E$44</f>
        <v>Porcentaje de población objetivo beneficiada con programas de desarrollo espiritual</v>
      </c>
      <c r="N36" s="266">
        <f>VLOOKUP(L36,'PLAN INDICATIVO ORIGINAL '!$C$13:$M$343,6,0)</f>
        <v>1</v>
      </c>
      <c r="O36" s="266">
        <f>VLOOKUP(L36,'PLAN INDICATIVO ORIGINAL '!$C$13:$M$343,7,0)</f>
        <v>1</v>
      </c>
      <c r="P36" s="266">
        <f>VLOOKUP(L36,'PLAN INDICATIVO ORIGINAL '!$C$13:$M$343,8,0)</f>
        <v>1</v>
      </c>
      <c r="Q36" s="266">
        <f>VLOOKUP(L36,'PLAN INDICATIVO ORIGINAL '!$C$13:$M$343,9,0)</f>
        <v>1</v>
      </c>
      <c r="R36" s="266">
        <f>VLOOKUP(L36,'PLAN INDICATIVO ORIGINAL '!$C$13:$M$343,10,0)</f>
        <v>1</v>
      </c>
      <c r="S36" s="266" t="str">
        <f>VLOOKUP(L36,'PLAN INDICATIVO ORIGINAL '!$C$13:$M$343,11,0)</f>
        <v>Porcentaje</v>
      </c>
      <c r="T36" s="258" t="e">
        <f>VLOOKUP(L36,'PLAN INDICATIVO ORIGINAL '!$C$13:$M$343,12,0)</f>
        <v>#REF!</v>
      </c>
      <c r="U36" s="258">
        <f t="shared" ref="U36:Z36" si="62">+N36*100</f>
        <v>100</v>
      </c>
      <c r="V36" s="258">
        <f t="shared" si="62"/>
        <v>100</v>
      </c>
      <c r="W36" s="258">
        <f t="shared" si="62"/>
        <v>100</v>
      </c>
      <c r="X36" s="258">
        <f t="shared" si="62"/>
        <v>100</v>
      </c>
      <c r="Y36" s="258">
        <f t="shared" si="62"/>
        <v>100</v>
      </c>
      <c r="Z36" s="258" t="e">
        <f t="shared" si="62"/>
        <v>#VALUE!</v>
      </c>
      <c r="AA36" s="253" t="str">
        <f>+'PLAN INDICATIVO ORIGINAL '!C48</f>
        <v>P76</v>
      </c>
      <c r="AB36" s="253" t="str">
        <f>+'PLAN INDICATIVO ORIGINAL '!D48</f>
        <v>Sacerdotes y coordinadores de la asistencia espiritual, capacitados en el tema de paz y reconciliación</v>
      </c>
      <c r="AC36" s="58" t="str">
        <f>VLOOKUP(AB36,'PLAN INDICATIVO ORIGINAL '!$D$12:$F$313,3,0)</f>
        <v>GRUPO DE APOYO ESPIRITUAL</v>
      </c>
      <c r="AD36" s="58" t="str">
        <f>VLOOKUP(AB36,'PLAN INDICATIVO ORIGINAL '!$D$12:$F$313,3,0)</f>
        <v>GRUPO DE APOYO ESPIRITUAL</v>
      </c>
      <c r="AE36" s="58" t="s">
        <v>777</v>
      </c>
      <c r="AF36" s="259">
        <f>VLOOKUP(AA36,'PLAN INDICATIVO ORIGINAL '!$C$13:$M$343,6,0)</f>
        <v>50</v>
      </c>
      <c r="AG36" s="260">
        <f>VLOOKUP(AA36,'PLAN INDICATIVO ORIGINAL '!$C$13:$M$343,7,0)</f>
        <v>50</v>
      </c>
      <c r="AH36" s="260">
        <f>VLOOKUP(AA36,'PLAN INDICATIVO ORIGINAL '!$C$13:$M$343,8,0)</f>
        <v>50</v>
      </c>
      <c r="AI36" s="260">
        <f>VLOOKUP(AA36,'PLAN INDICATIVO ORIGINAL '!$C$13:$M$343,9,0)</f>
        <v>50</v>
      </c>
      <c r="AJ36" s="260">
        <f>VLOOKUP(AA36,'PLAN INDICATIVO ORIGINAL '!$C$13:$M$343,10,0)</f>
        <v>50</v>
      </c>
      <c r="AK36" s="260" t="str">
        <f>VLOOKUP(AA36,'PLAN INDICATIVO ORIGINAL '!$C$13:$M$343,11,0)</f>
        <v>Número</v>
      </c>
      <c r="AL36" s="261" t="e">
        <f>VLOOKUP(AA36,'PLAN INDICATIVO ORIGINAL '!$C$13:$M$343,12,0)</f>
        <v>#REF!</v>
      </c>
      <c r="AM36" s="262">
        <f t="shared" ref="AM36:AR36" si="63">+AF36</f>
        <v>50</v>
      </c>
      <c r="AN36" s="262">
        <f t="shared" si="63"/>
        <v>50</v>
      </c>
      <c r="AO36" s="262">
        <f t="shared" si="63"/>
        <v>50</v>
      </c>
      <c r="AP36" s="262">
        <f t="shared" si="63"/>
        <v>50</v>
      </c>
      <c r="AQ36" s="262">
        <f t="shared" si="63"/>
        <v>50</v>
      </c>
      <c r="AR36" s="262" t="str">
        <f t="shared" si="63"/>
        <v>Número</v>
      </c>
      <c r="AS36" s="263" t="s">
        <v>765</v>
      </c>
      <c r="AV36" s="213" t="s">
        <v>121</v>
      </c>
      <c r="AW36" s="213" t="s">
        <v>114</v>
      </c>
      <c r="AX36" s="213" t="s">
        <v>777</v>
      </c>
      <c r="BI36" s="253">
        <v>76</v>
      </c>
      <c r="BJ36" s="58" t="s">
        <v>114</v>
      </c>
    </row>
    <row r="37" spans="1:62" ht="54.75" customHeight="1">
      <c r="A37" s="253">
        <v>36</v>
      </c>
      <c r="B37" s="253" t="str">
        <f t="shared" si="34"/>
        <v>P36</v>
      </c>
      <c r="C37" s="126" t="s">
        <v>36</v>
      </c>
      <c r="D37" s="254" t="s">
        <v>19</v>
      </c>
      <c r="E37" s="73" t="str">
        <f>+'PLAN INDICATIVO ORIGINAL '!$D$12</f>
        <v>ATENCIÓN Y TRATAMIENTO PENITENCIARIO</v>
      </c>
      <c r="F37" s="255" t="str">
        <f>+'PLAN INDICATIVO ORIGINAL '!$D$13</f>
        <v>ATENCIÓN BASICA</v>
      </c>
      <c r="G37" s="255" t="s">
        <v>25</v>
      </c>
      <c r="H37" s="256" t="str">
        <f>+'PLAN INDICATIVO ORIGINAL '!$D$14</f>
        <v>Sostener la Atención Social a la PPL, que les otorgue condiciones dignas en la  Prisionalización.</v>
      </c>
      <c r="I37" s="255" t="s">
        <v>778</v>
      </c>
      <c r="J37" s="264" t="str">
        <f>+'PLAN INDICATIVO ORIGINAL '!$D$49</f>
        <v>ASISTENCIA JURIDICA</v>
      </c>
      <c r="K37" s="141" t="s">
        <v>763</v>
      </c>
      <c r="L37" s="141" t="str">
        <f>+'PLAN INDICATIVO ORIGINAL '!$C$49</f>
        <v>I5</v>
      </c>
      <c r="M37" s="279" t="str">
        <f>+'PLAN INDICATIVO ORIGINAL '!$E$49</f>
        <v>Porcentaje de demanda atendida con asistencia jurídica</v>
      </c>
      <c r="N37" s="266">
        <f>VLOOKUP(L37,'PLAN INDICATIVO ORIGINAL '!$C$13:$M$343,6,0)</f>
        <v>1</v>
      </c>
      <c r="O37" s="266">
        <f>VLOOKUP(L37,'PLAN INDICATIVO ORIGINAL '!$C$13:$M$343,7,0)</f>
        <v>1</v>
      </c>
      <c r="P37" s="266">
        <f>VLOOKUP(L37,'PLAN INDICATIVO ORIGINAL '!$C$13:$M$343,8,0)</f>
        <v>1</v>
      </c>
      <c r="Q37" s="266">
        <f>VLOOKUP(L37,'PLAN INDICATIVO ORIGINAL '!$C$13:$M$343,9,0)</f>
        <v>1</v>
      </c>
      <c r="R37" s="266">
        <f>VLOOKUP(L37,'PLAN INDICATIVO ORIGINAL '!$C$13:$M$343,10,0)</f>
        <v>1</v>
      </c>
      <c r="S37" s="266" t="str">
        <f>VLOOKUP(L37,'PLAN INDICATIVO ORIGINAL '!$C$13:$M$343,11,0)</f>
        <v>Porcentaje</v>
      </c>
      <c r="T37" s="258" t="e">
        <f>VLOOKUP(L37,'PLAN INDICATIVO ORIGINAL '!$C$13:$M$343,12,0)</f>
        <v>#REF!</v>
      </c>
      <c r="U37" s="258">
        <f>+N37</f>
        <v>1</v>
      </c>
      <c r="V37" s="258">
        <f t="shared" ref="V37:Z39" si="64">+O37*100</f>
        <v>100</v>
      </c>
      <c r="W37" s="258">
        <f t="shared" si="64"/>
        <v>100</v>
      </c>
      <c r="X37" s="258">
        <f t="shared" si="64"/>
        <v>100</v>
      </c>
      <c r="Y37" s="258">
        <f t="shared" si="64"/>
        <v>100</v>
      </c>
      <c r="Z37" s="258" t="e">
        <f t="shared" si="64"/>
        <v>#VALUE!</v>
      </c>
      <c r="AA37" s="253" t="str">
        <f>+'PLAN INDICATIVO ORIGINAL '!C50</f>
        <v>P36</v>
      </c>
      <c r="AB37" s="253" t="str">
        <f>+'PLAN INDICATIVO ORIGINAL '!D50</f>
        <v>Establecimientos y Regional Noroeste utilizando el modulo para crear solicitudes de traslado del SISIPEC</v>
      </c>
      <c r="AC37" s="58" t="str">
        <f>VLOOKUP(AB37,'PLAN INDICATIVO ORIGINAL '!$D$12:$F$313,3,0)</f>
        <v>GRUPO DE ASUNTOS PENITENCIARIOS</v>
      </c>
      <c r="AD37" s="58" t="str">
        <f>VLOOKUP(AB37,'PLAN INDICATIVO ORIGINAL '!$D$12:$F$313,3,0)</f>
        <v>GRUPO DE ASUNTOS PENITENCIARIOS</v>
      </c>
      <c r="AE37" s="58" t="s">
        <v>779</v>
      </c>
      <c r="AF37" s="259">
        <f>VLOOKUP(AA37,'PLAN INDICATIVO ORIGINAL '!$C$13:$M$343,6,0)</f>
        <v>0</v>
      </c>
      <c r="AG37" s="260">
        <f>VLOOKUP(AA37,'PLAN INDICATIVO ORIGINAL '!$C$13:$M$343,7,0)</f>
        <v>6</v>
      </c>
      <c r="AH37" s="260">
        <f>VLOOKUP(AA37,'PLAN INDICATIVO ORIGINAL '!$C$13:$M$343,8,0)</f>
        <v>0</v>
      </c>
      <c r="AI37" s="260">
        <f>VLOOKUP(AA37,'PLAN INDICATIVO ORIGINAL '!$C$13:$M$343,9,0)</f>
        <v>0</v>
      </c>
      <c r="AJ37" s="260">
        <f>VLOOKUP(AA37,'PLAN INDICATIVO ORIGINAL '!$C$13:$M$343,10,0)</f>
        <v>6</v>
      </c>
      <c r="AK37" s="260" t="str">
        <f>VLOOKUP(AA37,'PLAN INDICATIVO ORIGINAL '!$C$13:$M$343,11,0)</f>
        <v>Número</v>
      </c>
      <c r="AL37" s="261" t="e">
        <f>VLOOKUP(AA37,'PLAN INDICATIVO ORIGINAL '!$C$13:$M$343,12,0)</f>
        <v>#REF!</v>
      </c>
      <c r="AM37" s="262">
        <f t="shared" ref="AM37:AR37" si="65">+AF37</f>
        <v>0</v>
      </c>
      <c r="AN37" s="262">
        <f t="shared" si="65"/>
        <v>6</v>
      </c>
      <c r="AO37" s="262">
        <f t="shared" si="65"/>
        <v>0</v>
      </c>
      <c r="AP37" s="262">
        <f t="shared" si="65"/>
        <v>0</v>
      </c>
      <c r="AQ37" s="262">
        <f t="shared" si="65"/>
        <v>6</v>
      </c>
      <c r="AR37" s="262" t="str">
        <f t="shared" si="65"/>
        <v>Número</v>
      </c>
      <c r="AS37" s="263" t="s">
        <v>765</v>
      </c>
      <c r="AV37" s="213" t="s">
        <v>129</v>
      </c>
      <c r="AW37" s="213" t="s">
        <v>131</v>
      </c>
      <c r="AX37" s="213" t="s">
        <v>779</v>
      </c>
      <c r="BI37" s="253">
        <v>36</v>
      </c>
      <c r="BJ37" s="58" t="s">
        <v>131</v>
      </c>
    </row>
    <row r="38" spans="1:62" ht="78.75" customHeight="1">
      <c r="A38" s="253">
        <v>246</v>
      </c>
      <c r="B38" s="253" t="str">
        <f t="shared" si="34"/>
        <v>P246</v>
      </c>
      <c r="C38" s="126" t="s">
        <v>36</v>
      </c>
      <c r="D38" s="254" t="s">
        <v>19</v>
      </c>
      <c r="E38" s="73" t="str">
        <f>+'PLAN INDICATIVO ORIGINAL '!$D$12</f>
        <v>ATENCIÓN Y TRATAMIENTO PENITENCIARIO</v>
      </c>
      <c r="F38" s="255" t="str">
        <f>+'PLAN INDICATIVO ORIGINAL '!$D$13</f>
        <v>ATENCIÓN BASICA</v>
      </c>
      <c r="G38" s="255" t="s">
        <v>25</v>
      </c>
      <c r="H38" s="256" t="str">
        <f>+'PLAN INDICATIVO ORIGINAL '!$D$14</f>
        <v>Sostener la Atención Social a la PPL, que les otorgue condiciones dignas en la  Prisionalización.</v>
      </c>
      <c r="I38" s="255" t="s">
        <v>778</v>
      </c>
      <c r="J38" s="264" t="str">
        <f>+'PLAN INDICATIVO ORIGINAL '!$D$49</f>
        <v>ASISTENCIA JURIDICA</v>
      </c>
      <c r="K38" s="141" t="s">
        <v>763</v>
      </c>
      <c r="L38" s="141" t="str">
        <f>+'PLAN INDICATIVO ORIGINAL '!$C$49</f>
        <v>I5</v>
      </c>
      <c r="M38" s="279" t="str">
        <f>+'PLAN INDICATIVO ORIGINAL '!$E$49</f>
        <v>Porcentaje de demanda atendida con asistencia jurídica</v>
      </c>
      <c r="N38" s="266">
        <f>VLOOKUP(L38,'PLAN INDICATIVO ORIGINAL '!$C$13:$M$343,6,0)</f>
        <v>1</v>
      </c>
      <c r="O38" s="266">
        <f>VLOOKUP(L38,'PLAN INDICATIVO ORIGINAL '!$C$13:$M$343,7,0)</f>
        <v>1</v>
      </c>
      <c r="P38" s="266">
        <f>VLOOKUP(L38,'PLAN INDICATIVO ORIGINAL '!$C$13:$M$343,8,0)</f>
        <v>1</v>
      </c>
      <c r="Q38" s="266">
        <f>VLOOKUP(L38,'PLAN INDICATIVO ORIGINAL '!$C$13:$M$343,9,0)</f>
        <v>1</v>
      </c>
      <c r="R38" s="266">
        <f>VLOOKUP(L38,'PLAN INDICATIVO ORIGINAL '!$C$13:$M$343,10,0)</f>
        <v>1</v>
      </c>
      <c r="S38" s="266" t="str">
        <f>VLOOKUP(L38,'PLAN INDICATIVO ORIGINAL '!$C$13:$M$343,11,0)</f>
        <v>Porcentaje</v>
      </c>
      <c r="T38" s="258" t="e">
        <f>VLOOKUP(L38,'PLAN INDICATIVO ORIGINAL '!$C$13:$M$343,12,0)</f>
        <v>#REF!</v>
      </c>
      <c r="U38" s="258">
        <f>+N38</f>
        <v>1</v>
      </c>
      <c r="V38" s="258">
        <f t="shared" si="64"/>
        <v>100</v>
      </c>
      <c r="W38" s="258">
        <f t="shared" si="64"/>
        <v>100</v>
      </c>
      <c r="X38" s="258">
        <f t="shared" si="64"/>
        <v>100</v>
      </c>
      <c r="Y38" s="258">
        <f t="shared" si="64"/>
        <v>100</v>
      </c>
      <c r="Z38" s="258" t="e">
        <f t="shared" si="64"/>
        <v>#VALUE!</v>
      </c>
      <c r="AA38" s="253" t="str">
        <f>+'PLAN INDICATIVO ORIGINAL '!C51</f>
        <v>P246</v>
      </c>
      <c r="AB38" s="253" t="str">
        <f>+'PLAN INDICATIVO ORIGINAL '!D51</f>
        <v>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v>
      </c>
      <c r="AC38" s="58" t="str">
        <f>VLOOKUP(AA38,'PLAN INDICATIVO ORIGINAL '!$C$12:$F$313,4,0)</f>
        <v>GRUPO DE ASUNTOS PENITENCIARIOS</v>
      </c>
      <c r="AD38" s="58" t="str">
        <f>VLOOKUP(AA38,'PLAN INDICATIVO ORIGINAL '!$C$12:$F$313,4,0)</f>
        <v>GRUPO DE ASUNTOS PENITENCIARIOS</v>
      </c>
      <c r="AE38" s="58" t="s">
        <v>779</v>
      </c>
      <c r="AF38" s="267">
        <f>VLOOKUP(AA38,'PLAN INDICATIVO ORIGINAL '!$C$13:$M$343,6,0)</f>
        <v>0</v>
      </c>
      <c r="AG38" s="268">
        <f>VLOOKUP(AA38,'PLAN INDICATIVO ORIGINAL '!$C$13:$M$343,7,0)</f>
        <v>0.9</v>
      </c>
      <c r="AH38" s="268">
        <f>VLOOKUP(AA38,'PLAN INDICATIVO ORIGINAL '!$C$13:$M$343,8,0)</f>
        <v>0</v>
      </c>
      <c r="AI38" s="268">
        <f>VLOOKUP(AA38,'PLAN INDICATIVO ORIGINAL '!$C$13:$M$343,9,0)</f>
        <v>0</v>
      </c>
      <c r="AJ38" s="268">
        <f>VLOOKUP(AA38,'PLAN INDICATIVO ORIGINAL '!$C$13:$M$343,10,0)</f>
        <v>0.9</v>
      </c>
      <c r="AK38" s="268" t="str">
        <f>VLOOKUP(AA38,'PLAN INDICATIVO ORIGINAL '!$C$13:$M$343,11,0)</f>
        <v>Porcentaje</v>
      </c>
      <c r="AL38" s="261" t="e">
        <f>VLOOKUP(AA38,'PLAN INDICATIVO ORIGINAL '!$C$13:$M$343,12,0)</f>
        <v>#REF!</v>
      </c>
      <c r="AM38" s="262">
        <f t="shared" ref="AM38:AR38" si="66">+AF38</f>
        <v>0</v>
      </c>
      <c r="AN38" s="262">
        <f t="shared" si="66"/>
        <v>0.9</v>
      </c>
      <c r="AO38" s="272">
        <f t="shared" si="66"/>
        <v>0</v>
      </c>
      <c r="AP38" s="262">
        <f t="shared" si="66"/>
        <v>0</v>
      </c>
      <c r="AQ38" s="262">
        <f t="shared" si="66"/>
        <v>0.9</v>
      </c>
      <c r="AR38" s="272" t="str">
        <f t="shared" si="66"/>
        <v>Porcentaje</v>
      </c>
      <c r="AS38" s="263" t="s">
        <v>765</v>
      </c>
      <c r="AV38" s="213" t="s">
        <v>132</v>
      </c>
      <c r="AW38" s="213" t="s">
        <v>131</v>
      </c>
      <c r="AX38" s="213" t="s">
        <v>779</v>
      </c>
      <c r="BI38" s="253">
        <v>246</v>
      </c>
      <c r="BJ38" s="58" t="s">
        <v>131</v>
      </c>
    </row>
    <row r="39" spans="1:62" ht="71.25" customHeight="1">
      <c r="A39" s="253">
        <v>108</v>
      </c>
      <c r="B39" s="253" t="str">
        <f t="shared" si="34"/>
        <v>P108</v>
      </c>
      <c r="C39" s="120" t="s">
        <v>53</v>
      </c>
      <c r="D39" s="254" t="s">
        <v>19</v>
      </c>
      <c r="E39" s="73" t="str">
        <f>+'PLAN INDICATIVO ORIGINAL '!$D$12</f>
        <v>ATENCIÓN Y TRATAMIENTO PENITENCIARIO</v>
      </c>
      <c r="F39" s="255" t="str">
        <f>+'PLAN INDICATIVO ORIGINAL '!$D$13</f>
        <v>ATENCIÓN BASICA</v>
      </c>
      <c r="G39" s="255" t="s">
        <v>25</v>
      </c>
      <c r="H39" s="256" t="str">
        <f>+'PLAN INDICATIVO ORIGINAL '!$D$14</f>
        <v>Sostener la Atención Social a la PPL, que les otorgue condiciones dignas en la  Prisionalización.</v>
      </c>
      <c r="I39" s="255" t="s">
        <v>778</v>
      </c>
      <c r="J39" s="264" t="str">
        <f>+'PLAN INDICATIVO ORIGINAL '!$D$49</f>
        <v>ASISTENCIA JURIDICA</v>
      </c>
      <c r="K39" s="141" t="s">
        <v>763</v>
      </c>
      <c r="L39" s="141" t="str">
        <f>+'PLAN INDICATIVO ORIGINAL '!$C$49</f>
        <v>I5</v>
      </c>
      <c r="M39" s="279" t="str">
        <f>+'PLAN INDICATIVO ORIGINAL '!$E$49</f>
        <v>Porcentaje de demanda atendida con asistencia jurídica</v>
      </c>
      <c r="N39" s="266">
        <f>VLOOKUP(L39,'PLAN INDICATIVO ORIGINAL '!$C$13:$M$343,6,0)</f>
        <v>1</v>
      </c>
      <c r="O39" s="266">
        <f>VLOOKUP(L39,'PLAN INDICATIVO ORIGINAL '!$C$13:$M$343,7,0)</f>
        <v>1</v>
      </c>
      <c r="P39" s="266">
        <f>VLOOKUP(L39,'PLAN INDICATIVO ORIGINAL '!$C$13:$M$343,8,0)</f>
        <v>1</v>
      </c>
      <c r="Q39" s="266">
        <f>VLOOKUP(L39,'PLAN INDICATIVO ORIGINAL '!$C$13:$M$343,9,0)</f>
        <v>1</v>
      </c>
      <c r="R39" s="266">
        <f>VLOOKUP(L39,'PLAN INDICATIVO ORIGINAL '!$C$13:$M$343,10,0)</f>
        <v>1</v>
      </c>
      <c r="S39" s="266" t="str">
        <f>VLOOKUP(L39,'PLAN INDICATIVO ORIGINAL '!$C$13:$M$343,11,0)</f>
        <v>Porcentaje</v>
      </c>
      <c r="T39" s="258" t="e">
        <f>VLOOKUP(L39,'PLAN INDICATIVO ORIGINAL '!$C$13:$M$343,12,0)</f>
        <v>#REF!</v>
      </c>
      <c r="U39" s="258">
        <f>+N39</f>
        <v>1</v>
      </c>
      <c r="V39" s="258">
        <f t="shared" si="64"/>
        <v>100</v>
      </c>
      <c r="W39" s="258">
        <f t="shared" si="64"/>
        <v>100</v>
      </c>
      <c r="X39" s="258">
        <f t="shared" si="64"/>
        <v>100</v>
      </c>
      <c r="Y39" s="258">
        <f t="shared" si="64"/>
        <v>100</v>
      </c>
      <c r="Z39" s="258" t="e">
        <f t="shared" si="64"/>
        <v>#VALUE!</v>
      </c>
      <c r="AA39" s="114" t="str">
        <f>+'PLAN INDICATIVO ORIGINAL '!C52</f>
        <v>P108</v>
      </c>
      <c r="AB39" s="253" t="str">
        <f>+'PLAN INDICATIVO ORIGINAL '!D52</f>
        <v>Formato de registro de solicitudes atendidas de asistencia jurídica elaborado e implementado.</v>
      </c>
      <c r="AC39" s="58" t="str">
        <f>VLOOKUP(AB39,'PLAN INDICATIVO ORIGINAL '!$D$12:$F$313,3,0)</f>
        <v>OFICINA ASESORA JURIDICA</v>
      </c>
      <c r="AD39" s="58" t="str">
        <f>VLOOKUP(AB39,'PLAN INDICATIVO ORIGINAL '!$D$12:$F$313,3,0)</f>
        <v>OFICINA ASESORA JURIDICA</v>
      </c>
      <c r="AE39" s="58" t="s">
        <v>780</v>
      </c>
      <c r="AF39" s="259">
        <f>VLOOKUP(AA39,'PLAN INDICATIVO ORIGINAL '!$C$13:$M$343,6,0)</f>
        <v>1</v>
      </c>
      <c r="AG39" s="260">
        <f>VLOOKUP(AA39,'PLAN INDICATIVO ORIGINAL '!$C$13:$M$343,7,0)</f>
        <v>0</v>
      </c>
      <c r="AH39" s="260">
        <f>VLOOKUP(AA39,'PLAN INDICATIVO ORIGINAL '!$C$13:$M$343,8,0)</f>
        <v>0</v>
      </c>
      <c r="AI39" s="260">
        <f>VLOOKUP(AA39,'PLAN INDICATIVO ORIGINAL '!$C$13:$M$343,9,0)</f>
        <v>0</v>
      </c>
      <c r="AJ39" s="260">
        <f>VLOOKUP(AA39,'PLAN INDICATIVO ORIGINAL '!$C$13:$M$343,10,0)</f>
        <v>1</v>
      </c>
      <c r="AK39" s="260" t="str">
        <f>VLOOKUP(AA39,'PLAN INDICATIVO ORIGINAL '!$C$13:$M$343,11,0)</f>
        <v>Número</v>
      </c>
      <c r="AL39" s="261" t="e">
        <f>VLOOKUP(AA39,'PLAN INDICATIVO ORIGINAL '!$C$13:$M$343,12,0)</f>
        <v>#REF!</v>
      </c>
      <c r="AM39" s="262">
        <f t="shared" ref="AM39:AR39" si="67">+AF39</f>
        <v>1</v>
      </c>
      <c r="AN39" s="262">
        <f t="shared" si="67"/>
        <v>0</v>
      </c>
      <c r="AO39" s="262">
        <f t="shared" si="67"/>
        <v>0</v>
      </c>
      <c r="AP39" s="262">
        <f t="shared" si="67"/>
        <v>0</v>
      </c>
      <c r="AQ39" s="262">
        <f t="shared" si="67"/>
        <v>1</v>
      </c>
      <c r="AR39" s="262" t="str">
        <f t="shared" si="67"/>
        <v>Número</v>
      </c>
      <c r="AS39" s="263" t="s">
        <v>765</v>
      </c>
      <c r="AV39" s="213" t="s">
        <v>134</v>
      </c>
      <c r="AW39" s="213" t="s">
        <v>127</v>
      </c>
      <c r="AX39" s="213" t="s">
        <v>780</v>
      </c>
      <c r="BI39" s="253">
        <v>108</v>
      </c>
      <c r="BJ39" s="58" t="s">
        <v>127</v>
      </c>
    </row>
    <row r="40" spans="1:62" ht="71.25" customHeight="1">
      <c r="A40" s="253">
        <v>109</v>
      </c>
      <c r="B40" s="253" t="str">
        <f t="shared" si="34"/>
        <v>P109</v>
      </c>
      <c r="C40" s="280"/>
      <c r="D40" s="254" t="s">
        <v>19</v>
      </c>
      <c r="E40" s="73" t="str">
        <f>+'PLAN INDICATIVO ORIGINAL '!$D$12</f>
        <v>ATENCIÓN Y TRATAMIENTO PENITENCIARIO</v>
      </c>
      <c r="F40" s="255" t="str">
        <f>+'PLAN INDICATIVO ORIGINAL '!$D$53</f>
        <v>ATENCIÓN Y TRATAMIENTO PENITENCIARIO</v>
      </c>
      <c r="G40" s="255" t="s">
        <v>139</v>
      </c>
      <c r="H40" s="256" t="str">
        <f>+'PLAN INDICATIVO ORIGINAL '!$D$54</f>
        <v>Brindar programas pertinentes de tratamiento penitenciario orientados a la PPL que les permita su resocialización para la vida en libertad.</v>
      </c>
      <c r="I40" s="256" t="s">
        <v>773</v>
      </c>
      <c r="J40" s="264" t="str">
        <f>+'PLAN INDICATIVO ORIGINAL '!$D$55</f>
        <v>TRATAMIENTO PENITENCIARIO</v>
      </c>
      <c r="K40" s="264" t="s">
        <v>767</v>
      </c>
      <c r="L40" s="141" t="s">
        <v>142</v>
      </c>
      <c r="M40" s="265" t="str">
        <f>+'PLAN INDICATIVO ORIGINAL '!$E$55</f>
        <v xml:space="preserve">Personas que acceden a programas de tratamiento penitenciario para su resocialización (clasificados fase de tratamiento de minima y confianza) </v>
      </c>
      <c r="N40" s="258">
        <f>VLOOKUP(L40,'PLAN INDICATIVO ORIGINAL '!$C$13:$M$343,6,0)</f>
        <v>1390</v>
      </c>
      <c r="O40" s="258">
        <f>VLOOKUP(L40,'PLAN INDICATIVO ORIGINAL '!$C$13:$M$343,7,0)</f>
        <v>1387</v>
      </c>
      <c r="P40" s="258">
        <f>VLOOKUP(L40,'PLAN INDICATIVO ORIGINAL '!$C$13:$M$343,8,0)</f>
        <v>1387</v>
      </c>
      <c r="Q40" s="258">
        <f>VLOOKUP(L40,'PLAN INDICATIVO ORIGINAL '!$C$13:$M$343,9,0)</f>
        <v>1387</v>
      </c>
      <c r="R40" s="258">
        <f>VLOOKUP(L40,'PLAN INDICATIVO ORIGINAL '!$C$13:$M$343,10,0)</f>
        <v>5551</v>
      </c>
      <c r="S40" s="258" t="str">
        <f>VLOOKUP(L40,'PLAN INDICATIVO ORIGINAL '!$C$13:$M$343,11,0)</f>
        <v>Número</v>
      </c>
      <c r="T40" s="258" t="e">
        <f>VLOOKUP(L40,'PLAN INDICATIVO ORIGINAL '!$C$13:$M$343,12,0)</f>
        <v>#REF!</v>
      </c>
      <c r="U40" s="258">
        <f>+N40</f>
        <v>1390</v>
      </c>
      <c r="V40" s="258">
        <f t="shared" ref="V40:Z41" si="68">+O40</f>
        <v>1387</v>
      </c>
      <c r="W40" s="258">
        <f t="shared" si="68"/>
        <v>1387</v>
      </c>
      <c r="X40" s="258">
        <f t="shared" si="68"/>
        <v>1387</v>
      </c>
      <c r="Y40" s="258">
        <f t="shared" si="68"/>
        <v>5551</v>
      </c>
      <c r="Z40" s="258" t="str">
        <f t="shared" si="68"/>
        <v>Número</v>
      </c>
      <c r="AA40" s="114" t="str">
        <f>+'PLAN INDICATIVO ORIGINAL '!C57</f>
        <v>P109</v>
      </c>
      <c r="AB40" s="253" t="str">
        <f>+'PLAN INDICATIVO ORIGINAL '!D57</f>
        <v xml:space="preserve">Seguimiento y retroalimentación trimestralmente a la clasificación en fase de tratamiento penitenciario de los ERON </v>
      </c>
      <c r="AC40" s="58" t="str">
        <f>VLOOKUP(AB40,'PLAN INDICATIVO ORIGINAL '!$D$12:$F$313,3,0)</f>
        <v>DIRECCIÓN DE ATENCIÓN Y TRATAMIENTO</v>
      </c>
      <c r="AD40" s="58" t="str">
        <f>+'PLAN INDICATIVO ORIGINAL '!F50</f>
        <v>GRUPO DE ASUNTOS PENITENCIARIOS</v>
      </c>
      <c r="AE40" s="58" t="s">
        <v>764</v>
      </c>
      <c r="AF40" s="259">
        <f>VLOOKUP(AA40,'PLAN INDICATIVO ORIGINAL '!$C$13:$M$343,6,0)</f>
        <v>4</v>
      </c>
      <c r="AG40" s="260">
        <f>VLOOKUP(AA40,'PLAN INDICATIVO ORIGINAL '!$C$13:$M$343,7,0)</f>
        <v>4</v>
      </c>
      <c r="AH40" s="260">
        <f>VLOOKUP(AA40,'PLAN INDICATIVO ORIGINAL '!$C$13:$M$343,8,0)</f>
        <v>4</v>
      </c>
      <c r="AI40" s="260">
        <f>VLOOKUP(AA40,'PLAN INDICATIVO ORIGINAL '!$C$13:$M$343,9,0)</f>
        <v>4</v>
      </c>
      <c r="AJ40" s="260">
        <f>VLOOKUP(AA40,'PLAN INDICATIVO ORIGINAL '!$C$13:$M$343,10,0)</f>
        <v>16</v>
      </c>
      <c r="AK40" s="260" t="str">
        <f>VLOOKUP(AA40,'PLAN INDICATIVO ORIGINAL '!$C$13:$M$343,11,0)</f>
        <v>Número</v>
      </c>
      <c r="AL40" s="261" t="e">
        <f>VLOOKUP(AA40,'PLAN INDICATIVO ORIGINAL '!$C$13:$M$343,12,0)</f>
        <v>#REF!</v>
      </c>
      <c r="AM40" s="262">
        <f t="shared" ref="AM40:AR40" si="69">+AF40</f>
        <v>4</v>
      </c>
      <c r="AN40" s="262">
        <f t="shared" si="69"/>
        <v>4</v>
      </c>
      <c r="AO40" s="262">
        <f t="shared" si="69"/>
        <v>4</v>
      </c>
      <c r="AP40" s="262">
        <f t="shared" si="69"/>
        <v>4</v>
      </c>
      <c r="AQ40" s="262">
        <f t="shared" si="69"/>
        <v>16</v>
      </c>
      <c r="AR40" s="262" t="str">
        <f t="shared" si="69"/>
        <v>Número</v>
      </c>
      <c r="AS40" s="263" t="s">
        <v>765</v>
      </c>
      <c r="AV40" s="213" t="s">
        <v>147</v>
      </c>
      <c r="AW40" s="213" t="s">
        <v>31</v>
      </c>
      <c r="AX40" s="213" t="s">
        <v>764</v>
      </c>
      <c r="BI40" s="253">
        <v>109</v>
      </c>
      <c r="BJ40" s="58" t="s">
        <v>145</v>
      </c>
    </row>
    <row r="41" spans="1:62" ht="71.25" customHeight="1">
      <c r="A41" s="253">
        <v>33</v>
      </c>
      <c r="B41" s="253" t="str">
        <f t="shared" si="34"/>
        <v>P33</v>
      </c>
      <c r="C41" s="280"/>
      <c r="D41" s="254" t="s">
        <v>19</v>
      </c>
      <c r="E41" s="73" t="str">
        <f>+'PLAN INDICATIVO ORIGINAL '!$D$12</f>
        <v>ATENCIÓN Y TRATAMIENTO PENITENCIARIO</v>
      </c>
      <c r="F41" s="255" t="str">
        <f>+'PLAN INDICATIVO ORIGINAL '!$D$53</f>
        <v>ATENCIÓN Y TRATAMIENTO PENITENCIARIO</v>
      </c>
      <c r="G41" s="255" t="s">
        <v>139</v>
      </c>
      <c r="H41" s="256" t="str">
        <f>+'PLAN INDICATIVO ORIGINAL '!$D$54</f>
        <v>Brindar programas pertinentes de tratamiento penitenciario orientados a la PPL que les permita su resocialización para la vida en libertad.</v>
      </c>
      <c r="I41" s="256" t="s">
        <v>773</v>
      </c>
      <c r="J41" s="264" t="str">
        <f>+'PLAN INDICATIVO ORIGINAL '!$D$55</f>
        <v>TRATAMIENTO PENITENCIARIO</v>
      </c>
      <c r="K41" s="264" t="s">
        <v>767</v>
      </c>
      <c r="L41" s="141" t="s">
        <v>142</v>
      </c>
      <c r="M41" s="265" t="str">
        <f>+'PLAN INDICATIVO ORIGINAL '!$E$55</f>
        <v xml:space="preserve">Personas que acceden a programas de tratamiento penitenciario para su resocialización (clasificados fase de tratamiento de minima y confianza) </v>
      </c>
      <c r="N41" s="258">
        <f>VLOOKUP(L41,'PLAN INDICATIVO ORIGINAL '!$C$13:$M$343,6,0)</f>
        <v>1390</v>
      </c>
      <c r="O41" s="258">
        <f>VLOOKUP(L41,'PLAN INDICATIVO ORIGINAL '!$C$13:$M$343,7,0)</f>
        <v>1387</v>
      </c>
      <c r="P41" s="258">
        <f>VLOOKUP(L41,'PLAN INDICATIVO ORIGINAL '!$C$13:$M$343,8,0)</f>
        <v>1387</v>
      </c>
      <c r="Q41" s="258">
        <f>VLOOKUP(L41,'PLAN INDICATIVO ORIGINAL '!$C$13:$M$343,9,0)</f>
        <v>1387</v>
      </c>
      <c r="R41" s="258">
        <f>VLOOKUP(L41,'PLAN INDICATIVO ORIGINAL '!$C$13:$M$343,10,0)</f>
        <v>5551</v>
      </c>
      <c r="S41" s="258" t="str">
        <f>VLOOKUP(L41,'PLAN INDICATIVO ORIGINAL '!$C$13:$M$343,11,0)</f>
        <v>Número</v>
      </c>
      <c r="T41" s="258" t="e">
        <f>VLOOKUP(L41,'PLAN INDICATIVO ORIGINAL '!$C$13:$M$343,12,0)</f>
        <v>#REF!</v>
      </c>
      <c r="U41" s="258">
        <f>+N41</f>
        <v>1390</v>
      </c>
      <c r="V41" s="258">
        <f t="shared" si="68"/>
        <v>1387</v>
      </c>
      <c r="W41" s="258">
        <f t="shared" si="68"/>
        <v>1387</v>
      </c>
      <c r="X41" s="258">
        <f t="shared" si="68"/>
        <v>1387</v>
      </c>
      <c r="Y41" s="258">
        <f t="shared" si="68"/>
        <v>5551</v>
      </c>
      <c r="Z41" s="258" t="str">
        <f t="shared" si="68"/>
        <v>Número</v>
      </c>
      <c r="AA41" s="253" t="str">
        <f>+'PLAN INDICATIVO ORIGINAL '!C58</f>
        <v>P33</v>
      </c>
      <c r="AB41" s="253" t="str">
        <f>+'PLAN INDICATIVO ORIGINAL '!D58</f>
        <v>Establecimientos de reclusión del orden nacional cubiertos con programas psicosociales de Tratamiento Penitenciario implementado a los internos clasificados en fase de tratamiento</v>
      </c>
      <c r="AC41" s="58" t="str">
        <f>VLOOKUP(AB41,'PLAN INDICATIVO ORIGINAL '!$D$12:$F$313,3,0)</f>
        <v>DIRECCIÓN DE ATENCIÓN Y TRATAMIENTO</v>
      </c>
      <c r="AD41" s="58" t="str">
        <f>+'PLAN INDICATIVO ORIGINAL '!F51</f>
        <v>GRUPO DE ASUNTOS PENITENCIARIOS</v>
      </c>
      <c r="AE41" s="58" t="s">
        <v>764</v>
      </c>
      <c r="AF41" s="259">
        <f>VLOOKUP(AA41,'PLAN INDICATIVO ORIGINAL '!$C$13:$M$343,6,0)</f>
        <v>60</v>
      </c>
      <c r="AG41" s="260">
        <f>VLOOKUP(AA41,'PLAN INDICATIVO ORIGINAL '!$C$13:$M$343,7,0)</f>
        <v>25</v>
      </c>
      <c r="AH41" s="260">
        <f>VLOOKUP(AA41,'PLAN INDICATIVO ORIGINAL '!$C$13:$M$343,8,0)</f>
        <v>25</v>
      </c>
      <c r="AI41" s="260">
        <f>VLOOKUP(AA41,'PLAN INDICATIVO ORIGINAL '!$C$13:$M$343,9,0)</f>
        <v>27</v>
      </c>
      <c r="AJ41" s="260">
        <f>VLOOKUP(AA41,'PLAN INDICATIVO ORIGINAL '!$C$13:$M$343,10,0)</f>
        <v>137</v>
      </c>
      <c r="AK41" s="260" t="str">
        <f>VLOOKUP(AA41,'PLAN INDICATIVO ORIGINAL '!$C$13:$M$343,11,0)</f>
        <v>Número</v>
      </c>
      <c r="AL41" s="261" t="e">
        <f>VLOOKUP(AA41,'PLAN INDICATIVO ORIGINAL '!$C$13:$M$343,12,0)</f>
        <v>#REF!</v>
      </c>
      <c r="AM41" s="262">
        <f t="shared" ref="AM41:AR41" si="70">+AF41</f>
        <v>60</v>
      </c>
      <c r="AN41" s="262">
        <f t="shared" si="70"/>
        <v>25</v>
      </c>
      <c r="AO41" s="262">
        <f t="shared" si="70"/>
        <v>25</v>
      </c>
      <c r="AP41" s="262">
        <f t="shared" si="70"/>
        <v>27</v>
      </c>
      <c r="AQ41" s="262">
        <f t="shared" si="70"/>
        <v>137</v>
      </c>
      <c r="AR41" s="262" t="str">
        <f t="shared" si="70"/>
        <v>Número</v>
      </c>
      <c r="AS41" s="263" t="s">
        <v>765</v>
      </c>
      <c r="AV41" s="213" t="s">
        <v>149</v>
      </c>
      <c r="AW41" s="213" t="s">
        <v>31</v>
      </c>
      <c r="AX41" s="213" t="s">
        <v>764</v>
      </c>
      <c r="BI41" s="253">
        <v>33</v>
      </c>
      <c r="BJ41" s="58" t="s">
        <v>145</v>
      </c>
    </row>
    <row r="42" spans="1:62" ht="71.25" customHeight="1">
      <c r="A42" s="253">
        <v>110</v>
      </c>
      <c r="B42" s="253" t="str">
        <f t="shared" si="34"/>
        <v>P110</v>
      </c>
      <c r="C42" s="280"/>
      <c r="D42" s="254" t="s">
        <v>19</v>
      </c>
      <c r="E42" s="73" t="str">
        <f>+'PLAN INDICATIVO ORIGINAL '!$D$12</f>
        <v>ATENCIÓN Y TRATAMIENTO PENITENCIARIO</v>
      </c>
      <c r="F42" s="255" t="str">
        <f>+'PLAN INDICATIVO ORIGINAL '!$D$53</f>
        <v>ATENCIÓN Y TRATAMIENTO PENITENCIARIO</v>
      </c>
      <c r="G42" s="255" t="s">
        <v>139</v>
      </c>
      <c r="H42" s="256" t="str">
        <f>+'PLAN INDICATIVO ORIGINAL '!$D$54</f>
        <v>Brindar programas pertinentes de tratamiento penitenciario orientados a la PPL que les permita su resocialización para la vida en libertad.</v>
      </c>
      <c r="I42" s="256" t="s">
        <v>773</v>
      </c>
      <c r="J42" s="264" t="str">
        <f>+'PLAN INDICATIVO ORIGINAL '!$D$55</f>
        <v>TRATAMIENTO PENITENCIARIO</v>
      </c>
      <c r="K42" s="264" t="s">
        <v>767</v>
      </c>
      <c r="L42" s="141" t="str">
        <f>+'PLAN INDICATIVO ORIGINAL '!C56</f>
        <v>I42</v>
      </c>
      <c r="M42" s="265" t="str">
        <f>+'PLAN INDICATIVO ORIGINAL '!D59</f>
        <v>Seguimiento y retroalimentación trimestral a la asignación a programas  ocupacionales de trabajo, estudio y enseñanza a las Regionales y ERON.</v>
      </c>
      <c r="N42" s="266">
        <f>VLOOKUP(L42,'PLAN INDICATIVO ORIGINAL '!$C$13:$M$343,6,0)</f>
        <v>0.8</v>
      </c>
      <c r="O42" s="266">
        <f>VLOOKUP(L42,'PLAN INDICATIVO ORIGINAL '!$C$13:$M$343,7,0)</f>
        <v>0.83</v>
      </c>
      <c r="P42" s="266">
        <f>VLOOKUP(L42,'PLAN INDICATIVO ORIGINAL '!$C$13:$M$343,8,0)</f>
        <v>0.86</v>
      </c>
      <c r="Q42" s="266">
        <f>VLOOKUP(L42,'PLAN INDICATIVO ORIGINAL '!$C$13:$M$343,9,0)</f>
        <v>0.89</v>
      </c>
      <c r="R42" s="266">
        <f>VLOOKUP(L42,'PLAN INDICATIVO ORIGINAL '!$C$13:$M$343,10,0)</f>
        <v>0.89</v>
      </c>
      <c r="S42" s="266" t="str">
        <f>VLOOKUP(L42,'PLAN INDICATIVO ORIGINAL '!$C$13:$M$343,11,0)</f>
        <v>Porcentaje</v>
      </c>
      <c r="T42" s="258" t="e">
        <f>VLOOKUP(L42,'PLAN INDICATIVO ORIGINAL '!$C$13:$M$343,12,0)</f>
        <v>#REF!</v>
      </c>
      <c r="U42" s="258">
        <f t="shared" ref="U42:Z42" si="71">+N42*100</f>
        <v>80</v>
      </c>
      <c r="V42" s="258">
        <f t="shared" si="71"/>
        <v>83</v>
      </c>
      <c r="W42" s="258">
        <f t="shared" si="71"/>
        <v>86</v>
      </c>
      <c r="X42" s="258">
        <f t="shared" si="71"/>
        <v>89</v>
      </c>
      <c r="Y42" s="258">
        <f t="shared" si="71"/>
        <v>89</v>
      </c>
      <c r="Z42" s="258" t="e">
        <f t="shared" si="71"/>
        <v>#VALUE!</v>
      </c>
      <c r="AA42" s="114" t="str">
        <f>+'PLAN INDICATIVO ORIGINAL '!C59</f>
        <v>P110</v>
      </c>
      <c r="AB42" s="253" t="str">
        <f>+'PLAN INDICATIVO ORIGINAL '!D59</f>
        <v>Seguimiento y retroalimentación trimestral a la asignación a programas  ocupacionales de trabajo, estudio y enseñanza a las Regionales y ERON.</v>
      </c>
      <c r="AC42" s="58" t="str">
        <f>VLOOKUP(AB42,'PLAN INDICATIVO ORIGINAL '!$D$12:$F$313,3,0)</f>
        <v>DIRECCIÓN DE ATENCIÓN Y TRATAMIENTO</v>
      </c>
      <c r="AD42" s="58" t="str">
        <f>+'PLAN INDICATIVO ORIGINAL '!F52</f>
        <v>OFICINA ASESORA JURIDICA</v>
      </c>
      <c r="AE42" s="58" t="s">
        <v>764</v>
      </c>
      <c r="AF42" s="259">
        <f>VLOOKUP(AA42,'PLAN INDICATIVO ORIGINAL '!$C$13:$M$343,6,0)</f>
        <v>4</v>
      </c>
      <c r="AG42" s="260">
        <f>VLOOKUP(AA42,'PLAN INDICATIVO ORIGINAL '!$C$13:$M$343,7,0)</f>
        <v>4</v>
      </c>
      <c r="AH42" s="260">
        <f>VLOOKUP(AA42,'PLAN INDICATIVO ORIGINAL '!$C$13:$M$343,8,0)</f>
        <v>4</v>
      </c>
      <c r="AI42" s="260">
        <f>VLOOKUP(AA42,'PLAN INDICATIVO ORIGINAL '!$C$13:$M$343,9,0)</f>
        <v>4</v>
      </c>
      <c r="AJ42" s="260">
        <f>VLOOKUP(AA42,'PLAN INDICATIVO ORIGINAL '!$C$13:$M$343,10,0)</f>
        <v>16</v>
      </c>
      <c r="AK42" s="260" t="str">
        <f>VLOOKUP(AA42,'PLAN INDICATIVO ORIGINAL '!$C$13:$M$343,11,0)</f>
        <v>Número</v>
      </c>
      <c r="AL42" s="261" t="e">
        <f>VLOOKUP(AA42,'PLAN INDICATIVO ORIGINAL '!$C$13:$M$343,12,0)</f>
        <v>#REF!</v>
      </c>
      <c r="AM42" s="262">
        <f t="shared" ref="AM42:AR42" si="72">+AF42</f>
        <v>4</v>
      </c>
      <c r="AN42" s="262">
        <f t="shared" si="72"/>
        <v>4</v>
      </c>
      <c r="AO42" s="262">
        <f t="shared" si="72"/>
        <v>4</v>
      </c>
      <c r="AP42" s="262">
        <f t="shared" si="72"/>
        <v>4</v>
      </c>
      <c r="AQ42" s="262">
        <f t="shared" si="72"/>
        <v>16</v>
      </c>
      <c r="AR42" s="262" t="str">
        <f t="shared" si="72"/>
        <v>Número</v>
      </c>
      <c r="AS42" s="263" t="s">
        <v>765</v>
      </c>
      <c r="AV42" s="213" t="s">
        <v>151</v>
      </c>
      <c r="AW42" s="213" t="s">
        <v>31</v>
      </c>
      <c r="AX42" s="213" t="s">
        <v>764</v>
      </c>
      <c r="BI42" s="253">
        <v>110</v>
      </c>
      <c r="BJ42" s="58" t="s">
        <v>145</v>
      </c>
    </row>
    <row r="43" spans="1:62" ht="84.75" customHeight="1">
      <c r="A43" s="164">
        <v>184</v>
      </c>
      <c r="B43" s="253" t="str">
        <f t="shared" si="34"/>
        <v>P184</v>
      </c>
      <c r="C43" s="281"/>
      <c r="D43" s="254" t="s">
        <v>19</v>
      </c>
      <c r="E43" s="73" t="str">
        <f>+'PLAN INDICATIVO ORIGINAL '!$D$12</f>
        <v>ATENCIÓN Y TRATAMIENTO PENITENCIARIO</v>
      </c>
      <c r="F43" s="255" t="str">
        <f>+'PLAN INDICATIVO ORIGINAL '!$D$53</f>
        <v>ATENCIÓN Y TRATAMIENTO PENITENCIARIO</v>
      </c>
      <c r="G43" s="255" t="s">
        <v>139</v>
      </c>
      <c r="H43" s="256" t="str">
        <f>+'PLAN INDICATIVO ORIGINAL '!$D$54</f>
        <v>Brindar programas pertinentes de tratamiento penitenciario orientados a la PPL que les permita su resocialización para la vida en libertad.</v>
      </c>
      <c r="I43" s="256" t="s">
        <v>781</v>
      </c>
      <c r="J43" s="264" t="str">
        <f>+'PLAN INDICATIVO ORIGINAL '!$D$62</f>
        <v>EDUCACIÓN, DEPORTE, RECREACIÓN Y CULTURA</v>
      </c>
      <c r="K43" s="264" t="s">
        <v>767</v>
      </c>
      <c r="L43" s="141" t="s">
        <v>158</v>
      </c>
      <c r="M43" s="265" t="str">
        <f>+'PLAN INDICATIVO ORIGINAL '!$E$62</f>
        <v>Cobertura en el programa de educación</v>
      </c>
      <c r="N43" s="266">
        <f>VLOOKUP(L43,'PLAN INDICATIVO ORIGINAL '!$C$13:$M$343,6,0)</f>
        <v>0.32</v>
      </c>
      <c r="O43" s="266">
        <f>VLOOKUP(L43,'PLAN INDICATIVO ORIGINAL '!$C$13:$M$343,7,0)</f>
        <v>0.36</v>
      </c>
      <c r="P43" s="266">
        <f>VLOOKUP(L43,'PLAN INDICATIVO ORIGINAL '!$C$13:$M$343,8,0)</f>
        <v>0.4</v>
      </c>
      <c r="Q43" s="266">
        <f>VLOOKUP(L43,'PLAN INDICATIVO ORIGINAL '!$C$13:$M$343,9,0)</f>
        <v>0.45</v>
      </c>
      <c r="R43" s="266">
        <f>VLOOKUP(L43,'PLAN INDICATIVO ORIGINAL '!$C$13:$M$343,10,0)</f>
        <v>0.45</v>
      </c>
      <c r="S43" s="266" t="str">
        <f>VLOOKUP(L43,'PLAN INDICATIVO ORIGINAL '!$C$13:$M$343,11,0)</f>
        <v>Porcentaje</v>
      </c>
      <c r="T43" s="258" t="e">
        <f>VLOOKUP(L43,'PLAN INDICATIVO ORIGINAL '!$C$13:$M$343,12,0)</f>
        <v>#REF!</v>
      </c>
      <c r="U43" s="258">
        <f t="shared" ref="U43:Z43" si="73">+N43*100</f>
        <v>32</v>
      </c>
      <c r="V43" s="258">
        <f t="shared" si="73"/>
        <v>36</v>
      </c>
      <c r="W43" s="258">
        <f t="shared" si="73"/>
        <v>40</v>
      </c>
      <c r="X43" s="258">
        <f t="shared" si="73"/>
        <v>45</v>
      </c>
      <c r="Y43" s="258">
        <f t="shared" si="73"/>
        <v>45</v>
      </c>
      <c r="Z43" s="258" t="e">
        <f t="shared" si="73"/>
        <v>#VALUE!</v>
      </c>
      <c r="AA43" s="164" t="str">
        <f>+'PLAN INDICATIVO ORIGINAL '!C64</f>
        <v>P184</v>
      </c>
      <c r="AB43" s="164" t="str">
        <f>+'PLAN INDICATIVO ORIGINAL '!D64</f>
        <v>Modelo educativo institucional del Instituto Penitenciario y Carcelario actualizado</v>
      </c>
      <c r="AC43" s="58" t="str">
        <f>VLOOKUP(AB43,'PLAN INDICATIVO ORIGINAL '!$D$12:$F$313,3,0)</f>
        <v>DIRECCIÓN DE ATENCIÓN Y TRATAMIENTO</v>
      </c>
      <c r="AD43" s="58" t="str">
        <f>+'PLAN INDICATIVO ORIGINAL '!F53</f>
        <v>DIRECCIÓN DE ATENCIÓN Y TRATAMIENTO</v>
      </c>
      <c r="AE43" s="58" t="s">
        <v>764</v>
      </c>
      <c r="AF43" s="267">
        <f>VLOOKUP(AA43,'PLAN INDICATIVO ORIGINAL '!$C$13:$M$343,6,0)</f>
        <v>0</v>
      </c>
      <c r="AG43" s="268">
        <f>VLOOKUP(AA43,'PLAN INDICATIVO ORIGINAL '!$C$13:$M$343,7,0)</f>
        <v>0.1</v>
      </c>
      <c r="AH43" s="268">
        <f>VLOOKUP(AA43,'PLAN INDICATIVO ORIGINAL '!$C$13:$M$343,8,0)</f>
        <v>0.3</v>
      </c>
      <c r="AI43" s="268">
        <f>VLOOKUP(AA43,'PLAN INDICATIVO ORIGINAL '!$C$13:$M$343,9,0)</f>
        <v>0.3</v>
      </c>
      <c r="AJ43" s="268">
        <f>VLOOKUP(AA43,'PLAN INDICATIVO ORIGINAL '!$C$13:$M$343,10,0)</f>
        <v>0.7</v>
      </c>
      <c r="AK43" s="268" t="str">
        <f>VLOOKUP(AA43,'PLAN INDICATIVO ORIGINAL '!$C$13:$M$343,11,0)</f>
        <v>Porcentaje</v>
      </c>
      <c r="AL43" s="261" t="e">
        <f>VLOOKUP(AA43,'PLAN INDICATIVO ORIGINAL '!$C$13:$M$343,12,0)</f>
        <v>#REF!</v>
      </c>
      <c r="AM43" s="269">
        <f t="shared" ref="AM43:AR43" si="74">+AF43*100</f>
        <v>0</v>
      </c>
      <c r="AN43" s="269">
        <f t="shared" si="74"/>
        <v>10</v>
      </c>
      <c r="AO43" s="269">
        <f t="shared" si="74"/>
        <v>30</v>
      </c>
      <c r="AP43" s="269">
        <f t="shared" si="74"/>
        <v>30</v>
      </c>
      <c r="AQ43" s="269">
        <f t="shared" si="74"/>
        <v>70</v>
      </c>
      <c r="AR43" s="269" t="e">
        <f t="shared" si="74"/>
        <v>#VALUE!</v>
      </c>
      <c r="AS43" s="263" t="s">
        <v>765</v>
      </c>
      <c r="AV43" s="213" t="s">
        <v>164</v>
      </c>
      <c r="AW43" s="213" t="s">
        <v>31</v>
      </c>
      <c r="AX43" s="213" t="s">
        <v>764</v>
      </c>
      <c r="BI43" s="164">
        <v>184</v>
      </c>
      <c r="BJ43" s="58" t="s">
        <v>161</v>
      </c>
    </row>
    <row r="44" spans="1:62" ht="60.75" customHeight="1">
      <c r="A44" s="164">
        <v>111</v>
      </c>
      <c r="B44" s="253" t="str">
        <f t="shared" si="34"/>
        <v>P111</v>
      </c>
      <c r="C44" s="135" t="s">
        <v>33</v>
      </c>
      <c r="D44" s="254" t="s">
        <v>19</v>
      </c>
      <c r="E44" s="73" t="str">
        <f>+'PLAN INDICATIVO ORIGINAL '!$D$12</f>
        <v>ATENCIÓN Y TRATAMIENTO PENITENCIARIO</v>
      </c>
      <c r="F44" s="255" t="str">
        <f>+'PLAN INDICATIVO ORIGINAL '!$D$53</f>
        <v>ATENCIÓN Y TRATAMIENTO PENITENCIARIO</v>
      </c>
      <c r="G44" s="255" t="s">
        <v>139</v>
      </c>
      <c r="H44" s="256" t="str">
        <f>+'PLAN INDICATIVO ORIGINAL '!$D$54</f>
        <v>Brindar programas pertinentes de tratamiento penitenciario orientados a la PPL que les permita su resocialización para la vida en libertad.</v>
      </c>
      <c r="I44" s="256" t="s">
        <v>781</v>
      </c>
      <c r="J44" s="264" t="str">
        <f>+'PLAN INDICATIVO ORIGINAL '!$D$62</f>
        <v>EDUCACIÓN, DEPORTE, RECREACIÓN Y CULTURA</v>
      </c>
      <c r="K44" s="264" t="s">
        <v>767</v>
      </c>
      <c r="L44" s="141" t="s">
        <v>158</v>
      </c>
      <c r="M44" s="265" t="str">
        <f>+'PLAN INDICATIVO ORIGINAL '!$E$62</f>
        <v>Cobertura en el programa de educación</v>
      </c>
      <c r="N44" s="266">
        <f>VLOOKUP(L44,'PLAN INDICATIVO ORIGINAL '!$C$13:$M$343,6,0)</f>
        <v>0.32</v>
      </c>
      <c r="O44" s="266">
        <f>VLOOKUP(L44,'PLAN INDICATIVO ORIGINAL '!$C$13:$M$343,7,0)</f>
        <v>0.36</v>
      </c>
      <c r="P44" s="266">
        <f>VLOOKUP(L44,'PLAN INDICATIVO ORIGINAL '!$C$13:$M$343,8,0)</f>
        <v>0.4</v>
      </c>
      <c r="Q44" s="266">
        <f>VLOOKUP(L44,'PLAN INDICATIVO ORIGINAL '!$C$13:$M$343,9,0)</f>
        <v>0.45</v>
      </c>
      <c r="R44" s="266">
        <f>VLOOKUP(L44,'PLAN INDICATIVO ORIGINAL '!$C$13:$M$343,10,0)</f>
        <v>0.45</v>
      </c>
      <c r="S44" s="266" t="str">
        <f>VLOOKUP(L44,'PLAN INDICATIVO ORIGINAL '!$C$13:$M$343,11,0)</f>
        <v>Porcentaje</v>
      </c>
      <c r="T44" s="258" t="e">
        <f>VLOOKUP(L44,'PLAN INDICATIVO ORIGINAL '!$C$13:$M$343,12,0)</f>
        <v>#REF!</v>
      </c>
      <c r="U44" s="258">
        <f t="shared" ref="U44:Z44" si="75">+N44*100</f>
        <v>32</v>
      </c>
      <c r="V44" s="258">
        <f t="shared" si="75"/>
        <v>36</v>
      </c>
      <c r="W44" s="258">
        <f t="shared" si="75"/>
        <v>40</v>
      </c>
      <c r="X44" s="258">
        <f t="shared" si="75"/>
        <v>45</v>
      </c>
      <c r="Y44" s="258">
        <f t="shared" si="75"/>
        <v>45</v>
      </c>
      <c r="Z44" s="258" t="e">
        <f t="shared" si="75"/>
        <v>#VALUE!</v>
      </c>
      <c r="AA44" s="114" t="str">
        <f>+'PLAN INDICATIVO ORIGINAL '!C65</f>
        <v>P111</v>
      </c>
      <c r="AB44" s="253" t="str">
        <f>+'PLAN INDICATIVO ORIGINAL '!D65</f>
        <v>Fortalecer la ruta de coordinación entre el SENA y el INPEC para llevar a cabo la atención a la Población Privada de la Libertad, en el marco de la aprobación de un Convenio Interinstitucional entre las dos entidades.</v>
      </c>
      <c r="AC44" s="58" t="str">
        <f>VLOOKUP(AB44,'PLAN INDICATIVO ORIGINAL '!$D$12:$F$313,3,0)</f>
        <v>DIRECCIÓN DE ATENCIÓN Y TRATAMIENTO</v>
      </c>
      <c r="AD44" s="58" t="str">
        <f>+'PLAN INDICATIVO ORIGINAL '!F54</f>
        <v>DIRECCIÓN DE ATENCIÓN Y TRATAMIENTO</v>
      </c>
      <c r="AE44" s="58" t="s">
        <v>764</v>
      </c>
      <c r="AF44" s="259">
        <f>VLOOKUP(AA44,'PLAN INDICATIVO ORIGINAL '!$C$13:$M$343,6,0)</f>
        <v>1</v>
      </c>
      <c r="AG44" s="260">
        <f>VLOOKUP(AA44,'PLAN INDICATIVO ORIGINAL '!$C$13:$M$343,7,0)</f>
        <v>0</v>
      </c>
      <c r="AH44" s="260">
        <f>VLOOKUP(AA44,'PLAN INDICATIVO ORIGINAL '!$C$13:$M$343,8,0)</f>
        <v>0</v>
      </c>
      <c r="AI44" s="260">
        <f>VLOOKUP(AA44,'PLAN INDICATIVO ORIGINAL '!$C$13:$M$343,9,0)</f>
        <v>0</v>
      </c>
      <c r="AJ44" s="260">
        <f>VLOOKUP(AA44,'PLAN INDICATIVO ORIGINAL '!$C$13:$M$343,10,0)</f>
        <v>1</v>
      </c>
      <c r="AK44" s="260" t="str">
        <f>VLOOKUP(AA44,'PLAN INDICATIVO ORIGINAL '!$C$13:$M$343,11,0)</f>
        <v>Número</v>
      </c>
      <c r="AL44" s="261" t="e">
        <f>VLOOKUP(AA44,'PLAN INDICATIVO ORIGINAL '!$C$13:$M$343,12,0)</f>
        <v>#REF!</v>
      </c>
      <c r="AM44" s="262">
        <f t="shared" ref="AM44:AR44" si="76">+AF44</f>
        <v>1</v>
      </c>
      <c r="AN44" s="262">
        <f t="shared" si="76"/>
        <v>0</v>
      </c>
      <c r="AO44" s="262">
        <f t="shared" si="76"/>
        <v>0</v>
      </c>
      <c r="AP44" s="262">
        <f t="shared" si="76"/>
        <v>0</v>
      </c>
      <c r="AQ44" s="262">
        <f t="shared" si="76"/>
        <v>1</v>
      </c>
      <c r="AR44" s="262" t="str">
        <f t="shared" si="76"/>
        <v>Número</v>
      </c>
      <c r="AS44" s="263" t="s">
        <v>765</v>
      </c>
      <c r="AV44" s="213" t="s">
        <v>166</v>
      </c>
      <c r="AW44" s="213" t="s">
        <v>31</v>
      </c>
      <c r="AX44" s="213" t="s">
        <v>764</v>
      </c>
      <c r="BI44" s="164">
        <v>111</v>
      </c>
      <c r="BJ44" s="58" t="s">
        <v>161</v>
      </c>
    </row>
    <row r="45" spans="1:62" ht="60.75" customHeight="1">
      <c r="A45" s="253">
        <v>112</v>
      </c>
      <c r="B45" s="253" t="str">
        <f t="shared" si="34"/>
        <v>P112</v>
      </c>
      <c r="C45" s="120" t="s">
        <v>36</v>
      </c>
      <c r="D45" s="254" t="s">
        <v>19</v>
      </c>
      <c r="E45" s="73" t="str">
        <f>+'PLAN INDICATIVO ORIGINAL '!$D$12</f>
        <v>ATENCIÓN Y TRATAMIENTO PENITENCIARIO</v>
      </c>
      <c r="F45" s="255" t="str">
        <f>+'PLAN INDICATIVO ORIGINAL '!$D$53</f>
        <v>ATENCIÓN Y TRATAMIENTO PENITENCIARIO</v>
      </c>
      <c r="G45" s="255" t="s">
        <v>139</v>
      </c>
      <c r="H45" s="256" t="str">
        <f>+'PLAN INDICATIVO ORIGINAL '!$D$54</f>
        <v>Brindar programas pertinentes de tratamiento penitenciario orientados a la PPL que les permita su resocialización para la vida en libertad.</v>
      </c>
      <c r="I45" s="256" t="s">
        <v>781</v>
      </c>
      <c r="J45" s="264" t="str">
        <f>+'PLAN INDICATIVO ORIGINAL '!$D$62</f>
        <v>EDUCACIÓN, DEPORTE, RECREACIÓN Y CULTURA</v>
      </c>
      <c r="K45" s="264" t="s">
        <v>767</v>
      </c>
      <c r="L45" s="141" t="s">
        <v>158</v>
      </c>
      <c r="M45" s="265" t="str">
        <f>+'PLAN INDICATIVO ORIGINAL '!$E$62</f>
        <v>Cobertura en el programa de educación</v>
      </c>
      <c r="N45" s="266">
        <f>VLOOKUP(L45,'PLAN INDICATIVO ORIGINAL '!$C$13:$M$343,6,0)</f>
        <v>0.32</v>
      </c>
      <c r="O45" s="266">
        <f>VLOOKUP(L45,'PLAN INDICATIVO ORIGINAL '!$C$13:$M$343,7,0)</f>
        <v>0.36</v>
      </c>
      <c r="P45" s="266">
        <f>VLOOKUP(L45,'PLAN INDICATIVO ORIGINAL '!$C$13:$M$343,8,0)</f>
        <v>0.4</v>
      </c>
      <c r="Q45" s="266">
        <f>VLOOKUP(L45,'PLAN INDICATIVO ORIGINAL '!$C$13:$M$343,9,0)</f>
        <v>0.45</v>
      </c>
      <c r="R45" s="266">
        <f>VLOOKUP(L45,'PLAN INDICATIVO ORIGINAL '!$C$13:$M$343,10,0)</f>
        <v>0.45</v>
      </c>
      <c r="S45" s="266" t="str">
        <f>VLOOKUP(L45,'PLAN INDICATIVO ORIGINAL '!$C$13:$M$343,11,0)</f>
        <v>Porcentaje</v>
      </c>
      <c r="T45" s="258" t="e">
        <f>VLOOKUP(L45,'PLAN INDICATIVO ORIGINAL '!$C$13:$M$343,12,0)</f>
        <v>#REF!</v>
      </c>
      <c r="U45" s="258">
        <f t="shared" ref="U45:Z45" si="77">+N45*100</f>
        <v>32</v>
      </c>
      <c r="V45" s="258">
        <f t="shared" si="77"/>
        <v>36</v>
      </c>
      <c r="W45" s="258">
        <f t="shared" si="77"/>
        <v>40</v>
      </c>
      <c r="X45" s="258">
        <f t="shared" si="77"/>
        <v>45</v>
      </c>
      <c r="Y45" s="258">
        <f t="shared" si="77"/>
        <v>45</v>
      </c>
      <c r="Z45" s="258" t="e">
        <f t="shared" si="77"/>
        <v>#VALUE!</v>
      </c>
      <c r="AA45" s="114" t="str">
        <f>+'PLAN INDICATIVO ORIGINAL '!C66</f>
        <v>P112</v>
      </c>
      <c r="AB45" s="253" t="str">
        <f>+'PLAN INDICATIVO ORIGINAL '!D66</f>
        <v xml:space="preserve">ERON fortalecidos con elementos  para el desarrollo del modelo educativo  </v>
      </c>
      <c r="AC45" s="58" t="str">
        <f>VLOOKUP(AB45,'PLAN INDICATIVO ORIGINAL '!$D$12:$F$313,3,0)</f>
        <v>DIRECCIÓN DE ATENCIÓN Y TRATAMIENTO</v>
      </c>
      <c r="AD45" s="58" t="str">
        <f>+'PLAN INDICATIVO ORIGINAL '!F55</f>
        <v>SUBDIRECCIÓN ATENCIÓN PSICOSOCIAL</v>
      </c>
      <c r="AE45" s="58" t="s">
        <v>764</v>
      </c>
      <c r="AF45" s="259">
        <f>VLOOKUP(AA45,'PLAN INDICATIVO ORIGINAL '!$C$13:$M$343,6,0)</f>
        <v>34</v>
      </c>
      <c r="AG45" s="260">
        <f>VLOOKUP(AA45,'PLAN INDICATIVO ORIGINAL '!$C$13:$M$343,7,0)</f>
        <v>34</v>
      </c>
      <c r="AH45" s="260">
        <f>VLOOKUP(AA45,'PLAN INDICATIVO ORIGINAL '!$C$13:$M$343,8,0)</f>
        <v>34</v>
      </c>
      <c r="AI45" s="260">
        <f>VLOOKUP(AA45,'PLAN INDICATIVO ORIGINAL '!$C$13:$M$343,9,0)</f>
        <v>35</v>
      </c>
      <c r="AJ45" s="260">
        <f>VLOOKUP(AA45,'PLAN INDICATIVO ORIGINAL '!$C$13:$M$343,10,0)</f>
        <v>137</v>
      </c>
      <c r="AK45" s="260" t="str">
        <f>VLOOKUP(AA45,'PLAN INDICATIVO ORIGINAL '!$C$13:$M$343,11,0)</f>
        <v>Número</v>
      </c>
      <c r="AL45" s="261" t="e">
        <f>VLOOKUP(AA45,'PLAN INDICATIVO ORIGINAL '!$C$13:$M$343,12,0)</f>
        <v>#REF!</v>
      </c>
      <c r="AM45" s="262">
        <f t="shared" ref="AM45:AR45" si="78">+AF45</f>
        <v>34</v>
      </c>
      <c r="AN45" s="262">
        <f t="shared" si="78"/>
        <v>34</v>
      </c>
      <c r="AO45" s="262">
        <f t="shared" si="78"/>
        <v>34</v>
      </c>
      <c r="AP45" s="262">
        <f t="shared" si="78"/>
        <v>35</v>
      </c>
      <c r="AQ45" s="262">
        <f t="shared" si="78"/>
        <v>137</v>
      </c>
      <c r="AR45" s="262" t="str">
        <f t="shared" si="78"/>
        <v>Número</v>
      </c>
      <c r="AS45" s="263" t="s">
        <v>765</v>
      </c>
      <c r="AV45" s="213" t="s">
        <v>168</v>
      </c>
      <c r="AW45" s="213" t="s">
        <v>31</v>
      </c>
      <c r="AX45" s="213" t="s">
        <v>764</v>
      </c>
      <c r="BI45" s="253">
        <v>112</v>
      </c>
      <c r="BJ45" s="58" t="s">
        <v>161</v>
      </c>
    </row>
    <row r="46" spans="1:62" ht="104.25" customHeight="1">
      <c r="A46" s="253">
        <v>113</v>
      </c>
      <c r="B46" s="253" t="str">
        <f t="shared" si="34"/>
        <v>P113</v>
      </c>
      <c r="C46" s="120" t="s">
        <v>50</v>
      </c>
      <c r="D46" s="254" t="s">
        <v>19</v>
      </c>
      <c r="E46" s="73" t="str">
        <f>+'PLAN INDICATIVO ORIGINAL '!$D$12</f>
        <v>ATENCIÓN Y TRATAMIENTO PENITENCIARIO</v>
      </c>
      <c r="F46" s="255" t="str">
        <f>+'PLAN INDICATIVO ORIGINAL '!$D$53</f>
        <v>ATENCIÓN Y TRATAMIENTO PENITENCIARIO</v>
      </c>
      <c r="G46" s="255" t="s">
        <v>139</v>
      </c>
      <c r="H46" s="256" t="str">
        <f>+'PLAN INDICATIVO ORIGINAL '!$D$54</f>
        <v>Brindar programas pertinentes de tratamiento penitenciario orientados a la PPL que les permita su resocialización para la vida en libertad.</v>
      </c>
      <c r="I46" s="256" t="s">
        <v>781</v>
      </c>
      <c r="J46" s="264" t="str">
        <f>+'PLAN INDICATIVO ORIGINAL '!$D$62</f>
        <v>EDUCACIÓN, DEPORTE, RECREACIÓN Y CULTURA</v>
      </c>
      <c r="K46" s="264" t="s">
        <v>767</v>
      </c>
      <c r="L46" s="141" t="s">
        <v>158</v>
      </c>
      <c r="M46" s="265" t="str">
        <f>+'PLAN INDICATIVO ORIGINAL '!$E$62</f>
        <v>Cobertura en el programa de educación</v>
      </c>
      <c r="N46" s="266">
        <f>VLOOKUP(L46,'PLAN INDICATIVO ORIGINAL '!$C$13:$M$343,6,0)</f>
        <v>0.32</v>
      </c>
      <c r="O46" s="266">
        <f>VLOOKUP(L46,'PLAN INDICATIVO ORIGINAL '!$C$13:$M$343,7,0)</f>
        <v>0.36</v>
      </c>
      <c r="P46" s="266">
        <f>VLOOKUP(L46,'PLAN INDICATIVO ORIGINAL '!$C$13:$M$343,8,0)</f>
        <v>0.4</v>
      </c>
      <c r="Q46" s="266">
        <f>VLOOKUP(L46,'PLAN INDICATIVO ORIGINAL '!$C$13:$M$343,9,0)</f>
        <v>0.45</v>
      </c>
      <c r="R46" s="266">
        <f>VLOOKUP(L46,'PLAN INDICATIVO ORIGINAL '!$C$13:$M$343,10,0)</f>
        <v>0.45</v>
      </c>
      <c r="S46" s="266" t="str">
        <f>VLOOKUP(L46,'PLAN INDICATIVO ORIGINAL '!$C$13:$M$343,11,0)</f>
        <v>Porcentaje</v>
      </c>
      <c r="T46" s="258" t="e">
        <f>VLOOKUP(L46,'PLAN INDICATIVO ORIGINAL '!$C$13:$M$343,12,0)</f>
        <v>#REF!</v>
      </c>
      <c r="U46" s="258">
        <f t="shared" ref="U46:Z46" si="79">+N46*100</f>
        <v>32</v>
      </c>
      <c r="V46" s="258">
        <f t="shared" si="79"/>
        <v>36</v>
      </c>
      <c r="W46" s="258">
        <f t="shared" si="79"/>
        <v>40</v>
      </c>
      <c r="X46" s="258">
        <f t="shared" si="79"/>
        <v>45</v>
      </c>
      <c r="Y46" s="258">
        <f t="shared" si="79"/>
        <v>45</v>
      </c>
      <c r="Z46" s="258" t="e">
        <f t="shared" si="79"/>
        <v>#VALUE!</v>
      </c>
      <c r="AA46" s="114" t="str">
        <f>+'PLAN INDICATIVO ORIGINAL '!C67</f>
        <v>P113</v>
      </c>
      <c r="AB46" s="253" t="str">
        <f>+'PLAN INDICATIVO ORIGINAL '!D67</f>
        <v>Aumentar en 5% los cupos en el programa de educación superior, en relación con el año inmediatamente anterior,</v>
      </c>
      <c r="AC46" s="58" t="str">
        <f>VLOOKUP(AB46,'PLAN INDICATIVO ORIGINAL '!$D$12:$F$313,3,0)</f>
        <v>DIRECCIÓN DE ATENCIÓN Y TRATAMIENTO</v>
      </c>
      <c r="AD46" s="58" t="str">
        <f>+'PLAN INDICATIVO ORIGINAL '!F56</f>
        <v>SUBDIRECCIÓN ATENCIÓN PSICOSOCIAL</v>
      </c>
      <c r="AE46" s="58" t="s">
        <v>764</v>
      </c>
      <c r="AF46" s="259">
        <f>VLOOKUP(AA46,'PLAN INDICATIVO ORIGINAL '!$C$13:$M$343,6,0)</f>
        <v>589</v>
      </c>
      <c r="AG46" s="260">
        <f>VLOOKUP(AA46,'PLAN INDICATIVO ORIGINAL '!$C$13:$M$343,7,0)</f>
        <v>617</v>
      </c>
      <c r="AH46" s="260">
        <f>VLOOKUP(AA46,'PLAN INDICATIVO ORIGINAL '!$C$13:$M$343,8,0)</f>
        <v>645</v>
      </c>
      <c r="AI46" s="260">
        <f>VLOOKUP(AA46,'PLAN INDICATIVO ORIGINAL '!$C$13:$M$343,9,0)</f>
        <v>673</v>
      </c>
      <c r="AJ46" s="260">
        <f>VLOOKUP(AA46,'PLAN INDICATIVO ORIGINAL '!$C$13:$M$343,10,0)</f>
        <v>673</v>
      </c>
      <c r="AK46" s="260" t="str">
        <f>VLOOKUP(AA46,'PLAN INDICATIVO ORIGINAL '!$C$13:$M$343,11,0)</f>
        <v>Número</v>
      </c>
      <c r="AL46" s="261" t="e">
        <f>VLOOKUP(AA46,'PLAN INDICATIVO ORIGINAL '!$C$13:$M$343,12,0)</f>
        <v>#REF!</v>
      </c>
      <c r="AM46" s="262">
        <f t="shared" ref="AM46:AR46" si="80">+AF46</f>
        <v>589</v>
      </c>
      <c r="AN46" s="262">
        <f t="shared" si="80"/>
        <v>617</v>
      </c>
      <c r="AO46" s="262">
        <f t="shared" si="80"/>
        <v>645</v>
      </c>
      <c r="AP46" s="262">
        <f t="shared" si="80"/>
        <v>673</v>
      </c>
      <c r="AQ46" s="262">
        <f t="shared" si="80"/>
        <v>673</v>
      </c>
      <c r="AR46" s="262" t="str">
        <f t="shared" si="80"/>
        <v>Número</v>
      </c>
      <c r="AS46" s="263" t="s">
        <v>765</v>
      </c>
      <c r="AV46" s="213" t="s">
        <v>170</v>
      </c>
      <c r="AW46" s="213" t="s">
        <v>31</v>
      </c>
      <c r="AX46" s="213" t="s">
        <v>764</v>
      </c>
      <c r="BI46" s="253">
        <v>113</v>
      </c>
      <c r="BJ46" s="58" t="s">
        <v>161</v>
      </c>
    </row>
    <row r="47" spans="1:62" ht="57.75" customHeight="1">
      <c r="A47" s="253">
        <v>32</v>
      </c>
      <c r="B47" s="253" t="str">
        <f t="shared" si="34"/>
        <v>P32</v>
      </c>
      <c r="C47" s="126" t="s">
        <v>56</v>
      </c>
      <c r="D47" s="254" t="s">
        <v>19</v>
      </c>
      <c r="E47" s="73" t="str">
        <f>+'PLAN INDICATIVO ORIGINAL '!$D$12</f>
        <v>ATENCIÓN Y TRATAMIENTO PENITENCIARIO</v>
      </c>
      <c r="F47" s="255" t="str">
        <f>+'PLAN INDICATIVO ORIGINAL '!$D$53</f>
        <v>ATENCIÓN Y TRATAMIENTO PENITENCIARIO</v>
      </c>
      <c r="G47" s="255" t="s">
        <v>139</v>
      </c>
      <c r="H47" s="256" t="str">
        <f>+'PLAN INDICATIVO ORIGINAL '!$D$54</f>
        <v>Brindar programas pertinentes de tratamiento penitenciario orientados a la PPL que les permita su resocialización para la vida en libertad.</v>
      </c>
      <c r="I47" s="256" t="s">
        <v>781</v>
      </c>
      <c r="J47" s="264" t="str">
        <f>+'PLAN INDICATIVO ORIGINAL '!$D$62</f>
        <v>EDUCACIÓN, DEPORTE, RECREACIÓN Y CULTURA</v>
      </c>
      <c r="K47" s="264" t="s">
        <v>767</v>
      </c>
      <c r="L47" s="141" t="s">
        <v>158</v>
      </c>
      <c r="M47" s="265" t="str">
        <f>+'PLAN INDICATIVO ORIGINAL '!$E$62</f>
        <v>Cobertura en el programa de educación</v>
      </c>
      <c r="N47" s="266">
        <f>VLOOKUP(L47,'PLAN INDICATIVO ORIGINAL '!$C$13:$M$343,6,0)</f>
        <v>0.32</v>
      </c>
      <c r="O47" s="266">
        <f>VLOOKUP(L47,'PLAN INDICATIVO ORIGINAL '!$C$13:$M$343,7,0)</f>
        <v>0.36</v>
      </c>
      <c r="P47" s="266">
        <f>VLOOKUP(L47,'PLAN INDICATIVO ORIGINAL '!$C$13:$M$343,8,0)</f>
        <v>0.4</v>
      </c>
      <c r="Q47" s="266">
        <f>VLOOKUP(L47,'PLAN INDICATIVO ORIGINAL '!$C$13:$M$343,9,0)</f>
        <v>0.45</v>
      </c>
      <c r="R47" s="266">
        <f>VLOOKUP(L47,'PLAN INDICATIVO ORIGINAL '!$C$13:$M$343,10,0)</f>
        <v>0.45</v>
      </c>
      <c r="S47" s="266" t="str">
        <f>VLOOKUP(L47,'PLAN INDICATIVO ORIGINAL '!$C$13:$M$343,11,0)</f>
        <v>Porcentaje</v>
      </c>
      <c r="T47" s="258" t="e">
        <f>VLOOKUP(L47,'PLAN INDICATIVO ORIGINAL '!$C$13:$M$343,12,0)</f>
        <v>#REF!</v>
      </c>
      <c r="U47" s="258">
        <f t="shared" ref="U47:Z47" si="81">+N47*100</f>
        <v>32</v>
      </c>
      <c r="V47" s="258">
        <f t="shared" si="81"/>
        <v>36</v>
      </c>
      <c r="W47" s="258">
        <f t="shared" si="81"/>
        <v>40</v>
      </c>
      <c r="X47" s="258">
        <f t="shared" si="81"/>
        <v>45</v>
      </c>
      <c r="Y47" s="258">
        <f t="shared" si="81"/>
        <v>45</v>
      </c>
      <c r="Z47" s="258" t="e">
        <f t="shared" si="81"/>
        <v>#VALUE!</v>
      </c>
      <c r="AA47" s="253" t="str">
        <f>+'PLAN INDICATIVO ORIGINAL '!C68</f>
        <v>P32</v>
      </c>
      <c r="AB47" s="253" t="str">
        <f>+'PLAN INDICATIVO ORIGINAL '!D68</f>
        <v>Establecimientos de Reclusión cubiertos con programas  de Educación formal, para el trabajo y desarrollo humano o informal de acuerdo con las necesidades y posibilidades de cada uno.</v>
      </c>
      <c r="AC47" s="58" t="str">
        <f>VLOOKUP(AB47,'PLAN INDICATIVO ORIGINAL '!$D$12:$F$313,3,0)</f>
        <v>DIRECCIÓN DE ATENCIÓN Y TRATAMIENTO</v>
      </c>
      <c r="AD47" s="58" t="str">
        <f>+'PLAN INDICATIVO ORIGINAL '!F57</f>
        <v>DIRECCIÓN DE ATENCIÓN Y TRATAMIENTO</v>
      </c>
      <c r="AE47" s="58" t="s">
        <v>764</v>
      </c>
      <c r="AF47" s="267">
        <f>VLOOKUP(AA47,'PLAN INDICATIVO ORIGINAL '!$C$13:$M$343,6,0)</f>
        <v>1</v>
      </c>
      <c r="AG47" s="268">
        <f>VLOOKUP(AA47,'PLAN INDICATIVO ORIGINAL '!$C$13:$M$343,7,0)</f>
        <v>1</v>
      </c>
      <c r="AH47" s="268">
        <f>VLOOKUP(AA47,'PLAN INDICATIVO ORIGINAL '!$C$13:$M$343,8,0)</f>
        <v>1</v>
      </c>
      <c r="AI47" s="268">
        <f>VLOOKUP(AA47,'PLAN INDICATIVO ORIGINAL '!$C$13:$M$343,9,0)</f>
        <v>1</v>
      </c>
      <c r="AJ47" s="268">
        <f>VLOOKUP(AA47,'PLAN INDICATIVO ORIGINAL '!$C$13:$M$343,10,0)</f>
        <v>1</v>
      </c>
      <c r="AK47" s="268" t="str">
        <f>VLOOKUP(AA47,'PLAN INDICATIVO ORIGINAL '!$C$13:$M$343,11,0)</f>
        <v>Porcentaje</v>
      </c>
      <c r="AL47" s="261" t="e">
        <f>VLOOKUP(AA47,'PLAN INDICATIVO ORIGINAL '!$C$13:$M$343,12,0)</f>
        <v>#REF!</v>
      </c>
      <c r="AM47" s="269">
        <f t="shared" ref="AM47:AR47" si="82">+AF47*100</f>
        <v>100</v>
      </c>
      <c r="AN47" s="269">
        <f t="shared" si="82"/>
        <v>100</v>
      </c>
      <c r="AO47" s="269">
        <f t="shared" si="82"/>
        <v>100</v>
      </c>
      <c r="AP47" s="269">
        <f t="shared" si="82"/>
        <v>100</v>
      </c>
      <c r="AQ47" s="269">
        <f t="shared" si="82"/>
        <v>100</v>
      </c>
      <c r="AR47" s="269" t="e">
        <f t="shared" si="82"/>
        <v>#VALUE!</v>
      </c>
      <c r="AS47" s="263" t="s">
        <v>765</v>
      </c>
      <c r="AV47" s="213" t="s">
        <v>172</v>
      </c>
      <c r="AW47" s="213" t="s">
        <v>31</v>
      </c>
      <c r="AX47" s="213" t="s">
        <v>764</v>
      </c>
      <c r="BI47" s="253">
        <v>32</v>
      </c>
      <c r="BJ47" s="58" t="s">
        <v>161</v>
      </c>
    </row>
    <row r="48" spans="1:62" ht="88.5" customHeight="1">
      <c r="A48" s="253">
        <v>115</v>
      </c>
      <c r="B48" s="253" t="str">
        <f t="shared" si="34"/>
        <v>P115</v>
      </c>
      <c r="C48" s="126" t="s">
        <v>33</v>
      </c>
      <c r="D48" s="254" t="s">
        <v>19</v>
      </c>
      <c r="E48" s="73" t="str">
        <f>+'PLAN INDICATIVO ORIGINAL '!$D$12</f>
        <v>ATENCIÓN Y TRATAMIENTO PENITENCIARIO</v>
      </c>
      <c r="F48" s="255" t="str">
        <f>+'PLAN INDICATIVO ORIGINAL '!$D$53</f>
        <v>ATENCIÓN Y TRATAMIENTO PENITENCIARIO</v>
      </c>
      <c r="G48" s="255" t="s">
        <v>139</v>
      </c>
      <c r="H48" s="256" t="str">
        <f>+'PLAN INDICATIVO ORIGINAL '!$D$54</f>
        <v>Brindar programas pertinentes de tratamiento penitenciario orientados a la PPL que les permita su resocialización para la vida en libertad.</v>
      </c>
      <c r="I48" s="256" t="s">
        <v>781</v>
      </c>
      <c r="J48" s="264" t="str">
        <f>+'PLAN INDICATIVO ORIGINAL '!$D$62</f>
        <v>EDUCACIÓN, DEPORTE, RECREACIÓN Y CULTURA</v>
      </c>
      <c r="K48" s="264" t="s">
        <v>767</v>
      </c>
      <c r="L48" s="141" t="s">
        <v>158</v>
      </c>
      <c r="M48" s="265" t="str">
        <f>+'PLAN INDICATIVO ORIGINAL '!$E$62</f>
        <v>Cobertura en el programa de educación</v>
      </c>
      <c r="N48" s="266">
        <f>VLOOKUP(L48,'PLAN INDICATIVO ORIGINAL '!$C$13:$M$343,6,0)</f>
        <v>0.32</v>
      </c>
      <c r="O48" s="266">
        <f>VLOOKUP(L48,'PLAN INDICATIVO ORIGINAL '!$C$13:$M$343,7,0)</f>
        <v>0.36</v>
      </c>
      <c r="P48" s="266">
        <f>VLOOKUP(L48,'PLAN INDICATIVO ORIGINAL '!$C$13:$M$343,8,0)</f>
        <v>0.4</v>
      </c>
      <c r="Q48" s="266">
        <f>VLOOKUP(L48,'PLAN INDICATIVO ORIGINAL '!$C$13:$M$343,9,0)</f>
        <v>0.45</v>
      </c>
      <c r="R48" s="266">
        <f>VLOOKUP(L48,'PLAN INDICATIVO ORIGINAL '!$C$13:$M$343,10,0)</f>
        <v>0.45</v>
      </c>
      <c r="S48" s="266" t="str">
        <f>VLOOKUP(L48,'PLAN INDICATIVO ORIGINAL '!$C$13:$M$343,11,0)</f>
        <v>Porcentaje</v>
      </c>
      <c r="T48" s="258" t="e">
        <f>VLOOKUP(L48,'PLAN INDICATIVO ORIGINAL '!$C$13:$M$343,12,0)</f>
        <v>#REF!</v>
      </c>
      <c r="U48" s="258">
        <f t="shared" ref="U48:Z48" si="83">+N48*100</f>
        <v>32</v>
      </c>
      <c r="V48" s="258">
        <f t="shared" si="83"/>
        <v>36</v>
      </c>
      <c r="W48" s="258">
        <f t="shared" si="83"/>
        <v>40</v>
      </c>
      <c r="X48" s="258">
        <f t="shared" si="83"/>
        <v>45</v>
      </c>
      <c r="Y48" s="258">
        <f t="shared" si="83"/>
        <v>45</v>
      </c>
      <c r="Z48" s="258" t="e">
        <f t="shared" si="83"/>
        <v>#VALUE!</v>
      </c>
      <c r="AA48" s="114" t="str">
        <f>+'PLAN INDICATIVO ORIGINAL '!C69</f>
        <v>P115</v>
      </c>
      <c r="AB48" s="253" t="str">
        <f>+'PLAN INDICATIVO ORIGINAL '!D69</f>
        <v>Pruebas de estado realizadas (SABER 11, VALIDACION GENERAL Y SABER PRO)</v>
      </c>
      <c r="AC48" s="58" t="str">
        <f>VLOOKUP(AB48,'PLAN INDICATIVO ORIGINAL '!$D$12:$F$313,3,0)</f>
        <v>DIRECCIÓN DE ATENCIÓN Y TRATAMIENTO</v>
      </c>
      <c r="AD48" s="58" t="str">
        <f>+'PLAN INDICATIVO ORIGINAL '!F58</f>
        <v>DIRECCIÓN DE ATENCIÓN Y TRATAMIENTO</v>
      </c>
      <c r="AE48" s="58" t="s">
        <v>764</v>
      </c>
      <c r="AF48" s="259">
        <f>VLOOKUP(AA48,'PLAN INDICATIVO ORIGINAL '!$C$13:$M$343,6,0)</f>
        <v>3</v>
      </c>
      <c r="AG48" s="260">
        <f>VLOOKUP(AA48,'PLAN INDICATIVO ORIGINAL '!$C$13:$M$343,7,0)</f>
        <v>3</v>
      </c>
      <c r="AH48" s="260">
        <f>VLOOKUP(AA48,'PLAN INDICATIVO ORIGINAL '!$C$13:$M$343,8,0)</f>
        <v>3</v>
      </c>
      <c r="AI48" s="260">
        <f>VLOOKUP(AA48,'PLAN INDICATIVO ORIGINAL '!$C$13:$M$343,9,0)</f>
        <v>3</v>
      </c>
      <c r="AJ48" s="260">
        <f>VLOOKUP(AA48,'PLAN INDICATIVO ORIGINAL '!$C$13:$M$343,10,0)</f>
        <v>3</v>
      </c>
      <c r="AK48" s="260" t="str">
        <f>VLOOKUP(AA48,'PLAN INDICATIVO ORIGINAL '!$C$13:$M$343,11,0)</f>
        <v>Número</v>
      </c>
      <c r="AL48" s="261" t="e">
        <f>VLOOKUP(AA48,'PLAN INDICATIVO ORIGINAL '!$C$13:$M$343,12,0)</f>
        <v>#REF!</v>
      </c>
      <c r="AM48" s="262">
        <f t="shared" ref="AM48:AR48" si="84">+AF48</f>
        <v>3</v>
      </c>
      <c r="AN48" s="262">
        <f t="shared" si="84"/>
        <v>3</v>
      </c>
      <c r="AO48" s="262">
        <f t="shared" si="84"/>
        <v>3</v>
      </c>
      <c r="AP48" s="262">
        <f t="shared" si="84"/>
        <v>3</v>
      </c>
      <c r="AQ48" s="262">
        <f t="shared" si="84"/>
        <v>3</v>
      </c>
      <c r="AR48" s="262" t="str">
        <f t="shared" si="84"/>
        <v>Número</v>
      </c>
      <c r="AS48" s="263" t="s">
        <v>765</v>
      </c>
      <c r="AV48" s="213" t="s">
        <v>174</v>
      </c>
      <c r="AW48" s="213" t="s">
        <v>31</v>
      </c>
      <c r="AX48" s="213" t="s">
        <v>764</v>
      </c>
      <c r="BI48" s="253">
        <v>115</v>
      </c>
      <c r="BJ48" s="58" t="s">
        <v>161</v>
      </c>
    </row>
    <row r="49" spans="1:62" ht="63.75" customHeight="1">
      <c r="A49" s="253">
        <v>116</v>
      </c>
      <c r="B49" s="253" t="str">
        <f t="shared" si="34"/>
        <v>P116</v>
      </c>
      <c r="C49" s="126" t="s">
        <v>36</v>
      </c>
      <c r="D49" s="254" t="s">
        <v>19</v>
      </c>
      <c r="E49" s="73" t="str">
        <f>+'PLAN INDICATIVO ORIGINAL '!$D$12</f>
        <v>ATENCIÓN Y TRATAMIENTO PENITENCIARIO</v>
      </c>
      <c r="F49" s="255" t="str">
        <f>+'PLAN INDICATIVO ORIGINAL '!$D$53</f>
        <v>ATENCIÓN Y TRATAMIENTO PENITENCIARIO</v>
      </c>
      <c r="G49" s="255" t="s">
        <v>139</v>
      </c>
      <c r="H49" s="256" t="str">
        <f>+'PLAN INDICATIVO ORIGINAL '!$D$54</f>
        <v>Brindar programas pertinentes de tratamiento penitenciario orientados a la PPL que les permita su resocialización para la vida en libertad.</v>
      </c>
      <c r="I49" s="256" t="s">
        <v>781</v>
      </c>
      <c r="J49" s="264" t="str">
        <f>+'PLAN INDICATIVO ORIGINAL '!$D$62</f>
        <v>EDUCACIÓN, DEPORTE, RECREACIÓN Y CULTURA</v>
      </c>
      <c r="K49" s="264" t="s">
        <v>767</v>
      </c>
      <c r="L49" s="141" t="s">
        <v>158</v>
      </c>
      <c r="M49" s="265" t="str">
        <f>+'PLAN INDICATIVO ORIGINAL '!$E$62</f>
        <v>Cobertura en el programa de educación</v>
      </c>
      <c r="N49" s="266">
        <f>VLOOKUP(L49,'PLAN INDICATIVO ORIGINAL '!$C$13:$M$343,6,0)</f>
        <v>0.32</v>
      </c>
      <c r="O49" s="266">
        <f>VLOOKUP(L49,'PLAN INDICATIVO ORIGINAL '!$C$13:$M$343,7,0)</f>
        <v>0.36</v>
      </c>
      <c r="P49" s="266">
        <f>VLOOKUP(L49,'PLAN INDICATIVO ORIGINAL '!$C$13:$M$343,8,0)</f>
        <v>0.4</v>
      </c>
      <c r="Q49" s="266">
        <f>VLOOKUP(L49,'PLAN INDICATIVO ORIGINAL '!$C$13:$M$343,9,0)</f>
        <v>0.45</v>
      </c>
      <c r="R49" s="266">
        <f>VLOOKUP(L49,'PLAN INDICATIVO ORIGINAL '!$C$13:$M$343,10,0)</f>
        <v>0.45</v>
      </c>
      <c r="S49" s="266" t="str">
        <f>VLOOKUP(L49,'PLAN INDICATIVO ORIGINAL '!$C$13:$M$343,11,0)</f>
        <v>Porcentaje</v>
      </c>
      <c r="T49" s="258" t="e">
        <f>VLOOKUP(L49,'PLAN INDICATIVO ORIGINAL '!$C$13:$M$343,12,0)</f>
        <v>#REF!</v>
      </c>
      <c r="U49" s="258">
        <f t="shared" ref="U49:Z49" si="85">+N49*100</f>
        <v>32</v>
      </c>
      <c r="V49" s="258">
        <f t="shared" si="85"/>
        <v>36</v>
      </c>
      <c r="W49" s="258">
        <f t="shared" si="85"/>
        <v>40</v>
      </c>
      <c r="X49" s="258">
        <f t="shared" si="85"/>
        <v>45</v>
      </c>
      <c r="Y49" s="258">
        <f t="shared" si="85"/>
        <v>45</v>
      </c>
      <c r="Z49" s="258" t="e">
        <f t="shared" si="85"/>
        <v>#VALUE!</v>
      </c>
      <c r="AA49" s="114" t="str">
        <f>+'PLAN INDICATIVO ORIGINAL '!C70</f>
        <v>P116</v>
      </c>
      <c r="AB49" s="253" t="str">
        <f>+'PLAN INDICATIVO ORIGINAL '!D70</f>
        <v>Convenios para el fortalecimiento de los programas de educación con diferentes entidades gestionados</v>
      </c>
      <c r="AC49" s="58" t="str">
        <f>VLOOKUP(AB49,'PLAN INDICATIVO ORIGINAL '!$D$12:$F$313,3,0)</f>
        <v>DIRECCIÓN DE ATENCIÓN Y TRATAMIENTO</v>
      </c>
      <c r="AD49" s="58" t="str">
        <f>+'PLAN INDICATIVO ORIGINAL '!F59</f>
        <v>DIRECCIÓN DE ATENCIÓN Y TRATAMIENTO</v>
      </c>
      <c r="AE49" s="58" t="s">
        <v>764</v>
      </c>
      <c r="AF49" s="259">
        <f>VLOOKUP(AA49,'PLAN INDICATIVO ORIGINAL '!$C$13:$M$343,6,0)</f>
        <v>1</v>
      </c>
      <c r="AG49" s="260">
        <f>VLOOKUP(AA49,'PLAN INDICATIVO ORIGINAL '!$C$13:$M$343,7,0)</f>
        <v>1</v>
      </c>
      <c r="AH49" s="260">
        <f>VLOOKUP(AA49,'PLAN INDICATIVO ORIGINAL '!$C$13:$M$343,8,0)</f>
        <v>1</v>
      </c>
      <c r="AI49" s="260">
        <f>VLOOKUP(AA49,'PLAN INDICATIVO ORIGINAL '!$C$13:$M$343,9,0)</f>
        <v>1</v>
      </c>
      <c r="AJ49" s="260">
        <f>VLOOKUP(AA49,'PLAN INDICATIVO ORIGINAL '!$C$13:$M$343,10,0)</f>
        <v>4</v>
      </c>
      <c r="AK49" s="260" t="str">
        <f>VLOOKUP(AA49,'PLAN INDICATIVO ORIGINAL '!$C$13:$M$343,11,0)</f>
        <v>Número</v>
      </c>
      <c r="AL49" s="261" t="e">
        <f>VLOOKUP(AA49,'PLAN INDICATIVO ORIGINAL '!$C$13:$M$343,12,0)</f>
        <v>#REF!</v>
      </c>
      <c r="AM49" s="262">
        <f t="shared" ref="AM49:AR49" si="86">+AF49</f>
        <v>1</v>
      </c>
      <c r="AN49" s="262">
        <f t="shared" si="86"/>
        <v>1</v>
      </c>
      <c r="AO49" s="262">
        <f t="shared" si="86"/>
        <v>1</v>
      </c>
      <c r="AP49" s="262">
        <f t="shared" si="86"/>
        <v>1</v>
      </c>
      <c r="AQ49" s="262">
        <f t="shared" si="86"/>
        <v>4</v>
      </c>
      <c r="AR49" s="262" t="str">
        <f t="shared" si="86"/>
        <v>Número</v>
      </c>
      <c r="AS49" s="263" t="s">
        <v>765</v>
      </c>
      <c r="AV49" s="213" t="s">
        <v>176</v>
      </c>
      <c r="AW49" s="213" t="s">
        <v>31</v>
      </c>
      <c r="AX49" s="213" t="s">
        <v>764</v>
      </c>
      <c r="BI49" s="253">
        <v>116</v>
      </c>
      <c r="BJ49" s="58" t="s">
        <v>161</v>
      </c>
    </row>
    <row r="50" spans="1:62" ht="65.25" customHeight="1">
      <c r="A50" s="253">
        <v>186</v>
      </c>
      <c r="B50" s="253" t="str">
        <f t="shared" si="34"/>
        <v>P186</v>
      </c>
      <c r="C50" s="120" t="s">
        <v>59</v>
      </c>
      <c r="D50" s="254" t="s">
        <v>19</v>
      </c>
      <c r="E50" s="73" t="str">
        <f>+'PLAN INDICATIVO ORIGINAL '!$D$12</f>
        <v>ATENCIÓN Y TRATAMIENTO PENITENCIARIO</v>
      </c>
      <c r="F50" s="255" t="str">
        <f>+'PLAN INDICATIVO ORIGINAL '!$D$53</f>
        <v>ATENCIÓN Y TRATAMIENTO PENITENCIARIO</v>
      </c>
      <c r="G50" s="255" t="s">
        <v>139</v>
      </c>
      <c r="H50" s="256" t="str">
        <f>+'PLAN INDICATIVO ORIGINAL '!$D$54</f>
        <v>Brindar programas pertinentes de tratamiento penitenciario orientados a la PPL que les permita su resocialización para la vida en libertad.</v>
      </c>
      <c r="I50" s="256" t="s">
        <v>781</v>
      </c>
      <c r="J50" s="264" t="str">
        <f>+'PLAN INDICATIVO ORIGINAL '!$D$62</f>
        <v>EDUCACIÓN, DEPORTE, RECREACIÓN Y CULTURA</v>
      </c>
      <c r="K50" s="264" t="s">
        <v>767</v>
      </c>
      <c r="L50" s="141" t="str">
        <f>+'PLAN INDICATIVO ORIGINAL '!$C$63</f>
        <v>I8</v>
      </c>
      <c r="M50" s="265" t="str">
        <f>+'PLAN INDICATIVO ORIGINAL '!$E$63</f>
        <v>Porcentaje de ERON con programas de deporte, recreación y cultura planeados en SISIPEC implementados.</v>
      </c>
      <c r="N50" s="266">
        <f>VLOOKUP(L50,'PLAN INDICATIVO ORIGINAL '!$C$13:$M$343,6,0)</f>
        <v>0.25</v>
      </c>
      <c r="O50" s="266">
        <f>VLOOKUP(L50,'PLAN INDICATIVO ORIGINAL '!$C$13:$M$343,7,0)</f>
        <v>0.5</v>
      </c>
      <c r="P50" s="266">
        <f>VLOOKUP(L50,'PLAN INDICATIVO ORIGINAL '!$C$13:$M$343,8,0)</f>
        <v>0.75</v>
      </c>
      <c r="Q50" s="266">
        <f>VLOOKUP(L50,'PLAN INDICATIVO ORIGINAL '!$C$13:$M$343,9,0)</f>
        <v>1</v>
      </c>
      <c r="R50" s="266">
        <f>VLOOKUP(L50,'PLAN INDICATIVO ORIGINAL '!$C$13:$M$343,10,0)</f>
        <v>1</v>
      </c>
      <c r="S50" s="266" t="str">
        <f>VLOOKUP(L50,'PLAN INDICATIVO ORIGINAL '!$C$13:$M$343,11,0)</f>
        <v>Porcentaje</v>
      </c>
      <c r="T50" s="258" t="e">
        <f>VLOOKUP(L50,'PLAN INDICATIVO ORIGINAL '!$C$13:$M$343,12,0)</f>
        <v>#REF!</v>
      </c>
      <c r="U50" s="258">
        <f>+N50</f>
        <v>0.25</v>
      </c>
      <c r="V50" s="258">
        <f t="shared" ref="V50:Z52" si="87">+O50*100</f>
        <v>50</v>
      </c>
      <c r="W50" s="258">
        <f t="shared" si="87"/>
        <v>75</v>
      </c>
      <c r="X50" s="258">
        <f t="shared" si="87"/>
        <v>100</v>
      </c>
      <c r="Y50" s="258">
        <f t="shared" si="87"/>
        <v>100</v>
      </c>
      <c r="Z50" s="258" t="e">
        <f t="shared" si="87"/>
        <v>#VALUE!</v>
      </c>
      <c r="AA50" s="253" t="str">
        <f>+'PLAN INDICATIVO ORIGINAL '!C71</f>
        <v>P186</v>
      </c>
      <c r="AB50" s="253" t="str">
        <f>+'PLAN INDICATIVO ORIGINAL '!D71</f>
        <v xml:space="preserve">ERON dotados con elementos para recreación deportiva y cultural  </v>
      </c>
      <c r="AC50" s="58" t="str">
        <f>VLOOKUP(AB50,'PLAN INDICATIVO ORIGINAL '!$D$12:$F$313,3,0)</f>
        <v>DIRECCIÓN DE ATENCIÓN Y TRATAMIENTO</v>
      </c>
      <c r="AD50" s="58" t="str">
        <f>+'PLAN INDICATIVO ORIGINAL '!F60</f>
        <v>DIRECCIÓN DE ATENCIÓN Y TRATAMIENTO</v>
      </c>
      <c r="AE50" s="58" t="s">
        <v>764</v>
      </c>
      <c r="AF50" s="267">
        <f>VLOOKUP(AA50,'PLAN INDICATIVO ORIGINAL '!$C$13:$M$343,6,0)</f>
        <v>0</v>
      </c>
      <c r="AG50" s="268">
        <f>VLOOKUP(AA50,'PLAN INDICATIVO ORIGINAL '!$C$13:$M$343,7,0)</f>
        <v>0.3</v>
      </c>
      <c r="AH50" s="268">
        <f>VLOOKUP(AA50,'PLAN INDICATIVO ORIGINAL '!$C$13:$M$343,8,0)</f>
        <v>0.7</v>
      </c>
      <c r="AI50" s="268">
        <f>VLOOKUP(AA50,'PLAN INDICATIVO ORIGINAL '!$C$13:$M$343,9,0)</f>
        <v>1</v>
      </c>
      <c r="AJ50" s="268">
        <f>VLOOKUP(AA50,'PLAN INDICATIVO ORIGINAL '!$C$13:$M$343,10,0)</f>
        <v>1</v>
      </c>
      <c r="AK50" s="268" t="str">
        <f>VLOOKUP(AA50,'PLAN INDICATIVO ORIGINAL '!$C$13:$M$343,11,0)</f>
        <v>Porcentaje</v>
      </c>
      <c r="AL50" s="261" t="e">
        <f>VLOOKUP(AA50,'PLAN INDICATIVO ORIGINAL '!$C$13:$M$343,12,0)</f>
        <v>#REF!</v>
      </c>
      <c r="AM50" s="269">
        <f t="shared" ref="AM50:AR50" si="88">+AF50*100</f>
        <v>0</v>
      </c>
      <c r="AN50" s="269">
        <f t="shared" si="88"/>
        <v>30</v>
      </c>
      <c r="AO50" s="269">
        <f t="shared" si="88"/>
        <v>70</v>
      </c>
      <c r="AP50" s="269">
        <f t="shared" si="88"/>
        <v>100</v>
      </c>
      <c r="AQ50" s="269">
        <f t="shared" si="88"/>
        <v>100</v>
      </c>
      <c r="AR50" s="269" t="e">
        <f t="shared" si="88"/>
        <v>#VALUE!</v>
      </c>
      <c r="AS50" s="263" t="s">
        <v>765</v>
      </c>
      <c r="AV50" s="213" t="s">
        <v>178</v>
      </c>
      <c r="AW50" s="213" t="s">
        <v>31</v>
      </c>
      <c r="AX50" s="213" t="s">
        <v>764</v>
      </c>
      <c r="BI50" s="253">
        <v>186</v>
      </c>
      <c r="BJ50" s="58" t="s">
        <v>161</v>
      </c>
    </row>
    <row r="51" spans="1:62" ht="57.75" customHeight="1">
      <c r="A51" s="253">
        <v>31</v>
      </c>
      <c r="B51" s="253" t="str">
        <f t="shared" si="34"/>
        <v>P31</v>
      </c>
      <c r="C51" s="126" t="s">
        <v>53</v>
      </c>
      <c r="D51" s="254" t="s">
        <v>19</v>
      </c>
      <c r="E51" s="73" t="str">
        <f>+'PLAN INDICATIVO ORIGINAL '!$D$12</f>
        <v>ATENCIÓN Y TRATAMIENTO PENITENCIARIO</v>
      </c>
      <c r="F51" s="255" t="str">
        <f>+'PLAN INDICATIVO ORIGINAL '!$D$53</f>
        <v>ATENCIÓN Y TRATAMIENTO PENITENCIARIO</v>
      </c>
      <c r="G51" s="255" t="s">
        <v>139</v>
      </c>
      <c r="H51" s="256" t="str">
        <f>+'PLAN INDICATIVO ORIGINAL '!$D$54</f>
        <v>Brindar programas pertinentes de tratamiento penitenciario orientados a la PPL que les permita su resocialización para la vida en libertad.</v>
      </c>
      <c r="I51" s="256" t="s">
        <v>781</v>
      </c>
      <c r="J51" s="264" t="str">
        <f>+'PLAN INDICATIVO ORIGINAL '!$D$62</f>
        <v>EDUCACIÓN, DEPORTE, RECREACIÓN Y CULTURA</v>
      </c>
      <c r="K51" s="264" t="s">
        <v>767</v>
      </c>
      <c r="L51" s="141" t="str">
        <f>+'PLAN INDICATIVO ORIGINAL '!$C$63</f>
        <v>I8</v>
      </c>
      <c r="M51" s="265" t="str">
        <f>+'PLAN INDICATIVO ORIGINAL '!$E$63</f>
        <v>Porcentaje de ERON con programas de deporte, recreación y cultura planeados en SISIPEC implementados.</v>
      </c>
      <c r="N51" s="266">
        <f>VLOOKUP(L51,'PLAN INDICATIVO ORIGINAL '!$C$13:$M$343,6,0)</f>
        <v>0.25</v>
      </c>
      <c r="O51" s="266">
        <f>VLOOKUP(L51,'PLAN INDICATIVO ORIGINAL '!$C$13:$M$343,7,0)</f>
        <v>0.5</v>
      </c>
      <c r="P51" s="266">
        <f>VLOOKUP(L51,'PLAN INDICATIVO ORIGINAL '!$C$13:$M$343,8,0)</f>
        <v>0.75</v>
      </c>
      <c r="Q51" s="266">
        <f>VLOOKUP(L51,'PLAN INDICATIVO ORIGINAL '!$C$13:$M$343,9,0)</f>
        <v>1</v>
      </c>
      <c r="R51" s="266">
        <f>VLOOKUP(L51,'PLAN INDICATIVO ORIGINAL '!$C$13:$M$343,10,0)</f>
        <v>1</v>
      </c>
      <c r="S51" s="266" t="str">
        <f>VLOOKUP(L51,'PLAN INDICATIVO ORIGINAL '!$C$13:$M$343,11,0)</f>
        <v>Porcentaje</v>
      </c>
      <c r="T51" s="258" t="e">
        <f>VLOOKUP(L51,'PLAN INDICATIVO ORIGINAL '!$C$13:$M$343,12,0)</f>
        <v>#REF!</v>
      </c>
      <c r="U51" s="258">
        <f>+N51</f>
        <v>0.25</v>
      </c>
      <c r="V51" s="258">
        <f t="shared" si="87"/>
        <v>50</v>
      </c>
      <c r="W51" s="258">
        <f t="shared" si="87"/>
        <v>75</v>
      </c>
      <c r="X51" s="258">
        <f t="shared" si="87"/>
        <v>100</v>
      </c>
      <c r="Y51" s="258">
        <f t="shared" si="87"/>
        <v>100</v>
      </c>
      <c r="Z51" s="258" t="e">
        <f t="shared" si="87"/>
        <v>#VALUE!</v>
      </c>
      <c r="AA51" s="253" t="str">
        <f>+'PLAN INDICATIVO ORIGINAL '!C72</f>
        <v>P31</v>
      </c>
      <c r="AB51" s="253" t="str">
        <f>+'PLAN INDICATIVO ORIGINAL '!D72</f>
        <v>Establecimientos de Reclusión cubiertos con programas de cultura, deporte o recreación.</v>
      </c>
      <c r="AC51" s="58" t="str">
        <f>VLOOKUP(AB51,'PLAN INDICATIVO ORIGINAL '!$D$12:$F$313,3,0)</f>
        <v>DIRECCIÓN DE ATENCIÓN Y TRATAMIENTO</v>
      </c>
      <c r="AD51" s="58" t="str">
        <f>+'PLAN INDICATIVO ORIGINAL '!F61</f>
        <v>DIRECCIÓN DE ATENCIÓN Y TRATAMIENTO</v>
      </c>
      <c r="AE51" s="58" t="s">
        <v>764</v>
      </c>
      <c r="AF51" s="267">
        <f>VLOOKUP(AA51,'PLAN INDICATIVO ORIGINAL '!$C$13:$M$343,6,0)</f>
        <v>1</v>
      </c>
      <c r="AG51" s="268">
        <f>VLOOKUP(AA51,'PLAN INDICATIVO ORIGINAL '!$C$13:$M$343,7,0)</f>
        <v>1</v>
      </c>
      <c r="AH51" s="268">
        <f>VLOOKUP(AA51,'PLAN INDICATIVO ORIGINAL '!$C$13:$M$343,8,0)</f>
        <v>1</v>
      </c>
      <c r="AI51" s="268">
        <f>VLOOKUP(AA51,'PLAN INDICATIVO ORIGINAL '!$C$13:$M$343,9,0)</f>
        <v>1</v>
      </c>
      <c r="AJ51" s="268">
        <f>VLOOKUP(AA51,'PLAN INDICATIVO ORIGINAL '!$C$13:$M$343,10,0)</f>
        <v>1</v>
      </c>
      <c r="AK51" s="268" t="str">
        <f>VLOOKUP(AA51,'PLAN INDICATIVO ORIGINAL '!$C$13:$M$343,11,0)</f>
        <v>Porcentaje</v>
      </c>
      <c r="AL51" s="261" t="e">
        <f>VLOOKUP(AA51,'PLAN INDICATIVO ORIGINAL '!$C$13:$M$343,12,0)</f>
        <v>#REF!</v>
      </c>
      <c r="AM51" s="269">
        <f t="shared" ref="AM51:AR51" si="89">+AF51*100</f>
        <v>100</v>
      </c>
      <c r="AN51" s="269">
        <f t="shared" si="89"/>
        <v>100</v>
      </c>
      <c r="AO51" s="269">
        <f t="shared" si="89"/>
        <v>100</v>
      </c>
      <c r="AP51" s="269">
        <f t="shared" si="89"/>
        <v>100</v>
      </c>
      <c r="AQ51" s="269">
        <f t="shared" si="89"/>
        <v>100</v>
      </c>
      <c r="AR51" s="269" t="e">
        <f t="shared" si="89"/>
        <v>#VALUE!</v>
      </c>
      <c r="AS51" s="263" t="s">
        <v>765</v>
      </c>
      <c r="AV51" s="213" t="s">
        <v>180</v>
      </c>
      <c r="AW51" s="213" t="s">
        <v>31</v>
      </c>
      <c r="AX51" s="213" t="s">
        <v>764</v>
      </c>
      <c r="BI51" s="253">
        <v>31</v>
      </c>
      <c r="BJ51" s="58" t="s">
        <v>161</v>
      </c>
    </row>
    <row r="52" spans="1:62" ht="109.5" customHeight="1">
      <c r="A52" s="253">
        <v>199</v>
      </c>
      <c r="B52" s="253" t="str">
        <f t="shared" si="34"/>
        <v>P199</v>
      </c>
      <c r="C52" s="135" t="s">
        <v>36</v>
      </c>
      <c r="D52" s="254" t="s">
        <v>19</v>
      </c>
      <c r="E52" s="73" t="str">
        <f>+'PLAN INDICATIVO ORIGINAL '!$D$12</f>
        <v>ATENCIÓN Y TRATAMIENTO PENITENCIARIO</v>
      </c>
      <c r="F52" s="255" t="str">
        <f>+'PLAN INDICATIVO ORIGINAL '!$D$53</f>
        <v>ATENCIÓN Y TRATAMIENTO PENITENCIARIO</v>
      </c>
      <c r="G52" s="255" t="s">
        <v>139</v>
      </c>
      <c r="H52" s="256" t="str">
        <f>+'PLAN INDICATIVO ORIGINAL '!$D$54</f>
        <v>Brindar programas pertinentes de tratamiento penitenciario orientados a la PPL que les permita su resocialización para la vida en libertad.</v>
      </c>
      <c r="I52" s="256" t="s">
        <v>781</v>
      </c>
      <c r="J52" s="264" t="str">
        <f>+'PLAN INDICATIVO ORIGINAL '!$D$62</f>
        <v>EDUCACIÓN, DEPORTE, RECREACIÓN Y CULTURA</v>
      </c>
      <c r="K52" s="264" t="s">
        <v>767</v>
      </c>
      <c r="L52" s="141" t="str">
        <f>+'PLAN INDICATIVO ORIGINAL '!$C$63</f>
        <v>I8</v>
      </c>
      <c r="M52" s="265" t="str">
        <f>+'PLAN INDICATIVO ORIGINAL '!$E$63</f>
        <v>Porcentaje de ERON con programas de deporte, recreación y cultura planeados en SISIPEC implementados.</v>
      </c>
      <c r="N52" s="266">
        <f>VLOOKUP(L52,'PLAN INDICATIVO ORIGINAL '!$C$13:$M$343,6,0)</f>
        <v>0.25</v>
      </c>
      <c r="O52" s="266">
        <f>VLOOKUP(L52,'PLAN INDICATIVO ORIGINAL '!$C$13:$M$343,7,0)</f>
        <v>0.5</v>
      </c>
      <c r="P52" s="266">
        <f>VLOOKUP(L52,'PLAN INDICATIVO ORIGINAL '!$C$13:$M$343,8,0)</f>
        <v>0.75</v>
      </c>
      <c r="Q52" s="266">
        <f>VLOOKUP(L52,'PLAN INDICATIVO ORIGINAL '!$C$13:$M$343,9,0)</f>
        <v>1</v>
      </c>
      <c r="R52" s="266">
        <f>VLOOKUP(L52,'PLAN INDICATIVO ORIGINAL '!$C$13:$M$343,10,0)</f>
        <v>1</v>
      </c>
      <c r="S52" s="266" t="str">
        <f>VLOOKUP(L52,'PLAN INDICATIVO ORIGINAL '!$C$13:$M$343,11,0)</f>
        <v>Porcentaje</v>
      </c>
      <c r="T52" s="258" t="e">
        <f>VLOOKUP(L52,'PLAN INDICATIVO ORIGINAL '!$C$13:$M$343,12,0)</f>
        <v>#REF!</v>
      </c>
      <c r="U52" s="258">
        <f>+N52</f>
        <v>0.25</v>
      </c>
      <c r="V52" s="258">
        <f t="shared" si="87"/>
        <v>50</v>
      </c>
      <c r="W52" s="258">
        <f t="shared" si="87"/>
        <v>75</v>
      </c>
      <c r="X52" s="258">
        <f t="shared" si="87"/>
        <v>100</v>
      </c>
      <c r="Y52" s="258">
        <f t="shared" si="87"/>
        <v>100</v>
      </c>
      <c r="Z52" s="258" t="e">
        <f t="shared" si="87"/>
        <v>#VALUE!</v>
      </c>
      <c r="AA52" s="253" t="str">
        <f>+'PLAN INDICATIVO ORIGINAL '!C73</f>
        <v>P199</v>
      </c>
      <c r="AB52" s="253" t="str">
        <f>+'PLAN INDICATIVO ORIGINAL '!D73</f>
        <v>ERON con Bibliotecas en funcionamiento (espacio físico, mobiliario, equipo de computo con software, material bibliográfico actualizado y personal capacitado)</v>
      </c>
      <c r="AC52" s="58" t="str">
        <f>VLOOKUP(AB52,'PLAN INDICATIVO ORIGINAL '!$D$12:$F$313,3,0)</f>
        <v>DIRECCIÓN DE ATENCIÓN Y TRATAMIENTO</v>
      </c>
      <c r="AD52" s="58" t="str">
        <f>+'PLAN INDICATIVO ORIGINAL '!F62</f>
        <v>SUBDIRECCIÓN DE EDUCACIÓN</v>
      </c>
      <c r="AE52" s="58" t="s">
        <v>764</v>
      </c>
      <c r="AF52" s="267">
        <f>VLOOKUP(AA52,'PLAN INDICATIVO ORIGINAL '!$C$13:$M$343,6,0)</f>
        <v>0</v>
      </c>
      <c r="AG52" s="268">
        <f>VLOOKUP(AA52,'PLAN INDICATIVO ORIGINAL '!$C$13:$M$343,7,0)</f>
        <v>0.1</v>
      </c>
      <c r="AH52" s="268">
        <f>VLOOKUP(AA52,'PLAN INDICATIVO ORIGINAL '!$C$13:$M$343,8,0)</f>
        <v>0.3</v>
      </c>
      <c r="AI52" s="268">
        <f>VLOOKUP(AA52,'PLAN INDICATIVO ORIGINAL '!$C$13:$M$343,9,0)</f>
        <v>0.5</v>
      </c>
      <c r="AJ52" s="268">
        <f>VLOOKUP(AA52,'PLAN INDICATIVO ORIGINAL '!$C$13:$M$343,10,0)</f>
        <v>0.5</v>
      </c>
      <c r="AK52" s="268" t="str">
        <f>VLOOKUP(AA52,'PLAN INDICATIVO ORIGINAL '!$C$13:$M$343,11,0)</f>
        <v>Porcentaje</v>
      </c>
      <c r="AL52" s="261" t="e">
        <f>VLOOKUP(AA52,'PLAN INDICATIVO ORIGINAL '!$C$13:$M$343,12,0)</f>
        <v>#REF!</v>
      </c>
      <c r="AM52" s="269">
        <f t="shared" ref="AM52:AR52" si="90">+AF52*100</f>
        <v>0</v>
      </c>
      <c r="AN52" s="269">
        <f t="shared" si="90"/>
        <v>10</v>
      </c>
      <c r="AO52" s="269">
        <f t="shared" si="90"/>
        <v>30</v>
      </c>
      <c r="AP52" s="269">
        <f t="shared" si="90"/>
        <v>50</v>
      </c>
      <c r="AQ52" s="269">
        <f t="shared" si="90"/>
        <v>50</v>
      </c>
      <c r="AR52" s="269" t="e">
        <f t="shared" si="90"/>
        <v>#VALUE!</v>
      </c>
      <c r="AS52" s="263" t="s">
        <v>765</v>
      </c>
      <c r="AV52" s="213" t="s">
        <v>182</v>
      </c>
      <c r="AW52" s="213" t="s">
        <v>31</v>
      </c>
      <c r="AX52" s="213" t="s">
        <v>764</v>
      </c>
      <c r="BI52" s="253">
        <v>199</v>
      </c>
      <c r="BJ52" s="58" t="s">
        <v>161</v>
      </c>
    </row>
    <row r="53" spans="1:62" ht="65.25" customHeight="1">
      <c r="A53" s="253">
        <v>8</v>
      </c>
      <c r="B53" s="253" t="str">
        <f t="shared" si="34"/>
        <v>P8</v>
      </c>
      <c r="C53" s="120" t="s">
        <v>62</v>
      </c>
      <c r="D53" s="254" t="s">
        <v>19</v>
      </c>
      <c r="E53" s="73" t="str">
        <f>+'PLAN INDICATIVO ORIGINAL '!$D$12</f>
        <v>ATENCIÓN Y TRATAMIENTO PENITENCIARIO</v>
      </c>
      <c r="F53" s="255" t="str">
        <f>+'PLAN INDICATIVO ORIGINAL '!$D$53</f>
        <v>ATENCIÓN Y TRATAMIENTO PENITENCIARIO</v>
      </c>
      <c r="G53" s="255" t="s">
        <v>139</v>
      </c>
      <c r="H53" s="256" t="str">
        <f>+'PLAN INDICATIVO ORIGINAL '!$D$54</f>
        <v>Brindar programas pertinentes de tratamiento penitenciario orientados a la PPL que les permita su resocialización para la vida en libertad.</v>
      </c>
      <c r="I53" s="256" t="s">
        <v>782</v>
      </c>
      <c r="J53" s="264" t="str">
        <f>+'PLAN INDICATIVO ORIGINAL '!$D$74</f>
        <v>LABORAL Y PRODUCTIVO</v>
      </c>
      <c r="K53" s="264" t="s">
        <v>767</v>
      </c>
      <c r="L53" s="141" t="s">
        <v>185</v>
      </c>
      <c r="M53" s="265" t="str">
        <f>+'PLAN INDICATIVO ORIGINAL '!$E$74</f>
        <v>Porcentaje de Población privada de la libertad que redime pena por trabajo.</v>
      </c>
      <c r="N53" s="266">
        <f>VLOOKUP(L53,'PLAN INDICATIVO ORIGINAL '!$C$13:$M$343,6,0)</f>
        <v>2.5000000000000001E-2</v>
      </c>
      <c r="O53" s="266">
        <f>VLOOKUP(L53,'PLAN INDICATIVO ORIGINAL '!$C$13:$M$343,7,0)</f>
        <v>0.05</v>
      </c>
      <c r="P53" s="266">
        <f>VLOOKUP(L53,'PLAN INDICATIVO ORIGINAL '!$C$13:$M$343,8,0)</f>
        <v>7.4999999999999997E-2</v>
      </c>
      <c r="Q53" s="266">
        <f>VLOOKUP(L53,'PLAN INDICATIVO ORIGINAL '!$C$13:$M$343,9,0)</f>
        <v>0.1</v>
      </c>
      <c r="R53" s="266">
        <f>VLOOKUP(L53,'PLAN INDICATIVO ORIGINAL '!$C$13:$M$343,10,0)</f>
        <v>0.1</v>
      </c>
      <c r="S53" s="266" t="str">
        <f>VLOOKUP(L53,'PLAN INDICATIVO ORIGINAL '!$C$13:$M$343,11,0)</f>
        <v>Porcentaje</v>
      </c>
      <c r="T53" s="258" t="e">
        <f>VLOOKUP(L53,'PLAN INDICATIVO ORIGINAL '!$C$13:$M$343,12,0)</f>
        <v>#REF!</v>
      </c>
      <c r="U53" s="258">
        <f t="shared" ref="U53:Z53" si="91">+N53*100</f>
        <v>2.5</v>
      </c>
      <c r="V53" s="258">
        <f t="shared" si="91"/>
        <v>5</v>
      </c>
      <c r="W53" s="258">
        <f t="shared" si="91"/>
        <v>7.5</v>
      </c>
      <c r="X53" s="258">
        <f t="shared" si="91"/>
        <v>10</v>
      </c>
      <c r="Y53" s="258">
        <f t="shared" si="91"/>
        <v>10</v>
      </c>
      <c r="Z53" s="258" t="e">
        <f t="shared" si="91"/>
        <v>#VALUE!</v>
      </c>
      <c r="AA53" s="253" t="str">
        <f>+'PLAN INDICATIVO ORIGINAL '!C75</f>
        <v>P8</v>
      </c>
      <c r="AB53" s="253" t="str">
        <f>+'PLAN INDICATIVO ORIGINAL '!D75</f>
        <v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v>
      </c>
      <c r="AC53" s="58" t="str">
        <f>+'PLAN INDICATIVO ORIGINAL '!F75</f>
        <v>DIRECCIÓN DE ATENCIÓN Y TRATAMIENTO</v>
      </c>
      <c r="AD53" s="58" t="str">
        <f>+'PLAN INDICATIVO ORIGINAL '!F63</f>
        <v>SUBDIRECCIÓN DE EDUCACIÓN</v>
      </c>
      <c r="AE53" s="58" t="s">
        <v>764</v>
      </c>
      <c r="AF53" s="259">
        <f>VLOOKUP(AA53,'PLAN INDICATIVO ORIGINAL '!$C$13:$M$343,6,0)</f>
        <v>40</v>
      </c>
      <c r="AG53" s="260">
        <f>VLOOKUP(AA53,'PLAN INDICATIVO ORIGINAL '!$C$13:$M$343,7,0)</f>
        <v>40</v>
      </c>
      <c r="AH53" s="260">
        <f>VLOOKUP(AA53,'PLAN INDICATIVO ORIGINAL '!$C$13:$M$343,8,0)</f>
        <v>40</v>
      </c>
      <c r="AI53" s="260">
        <f>VLOOKUP(AA53,'PLAN INDICATIVO ORIGINAL '!$C$13:$M$343,9,0)</f>
        <v>40</v>
      </c>
      <c r="AJ53" s="260">
        <f>VLOOKUP(AA53,'PLAN INDICATIVO ORIGINAL '!$C$13:$M$343,10,0)</f>
        <v>160</v>
      </c>
      <c r="AK53" s="260" t="str">
        <f>VLOOKUP(AA53,'PLAN INDICATIVO ORIGINAL '!$C$13:$M$343,11,0)</f>
        <v>Número</v>
      </c>
      <c r="AL53" s="261" t="e">
        <f>VLOOKUP(AA53,'PLAN INDICATIVO ORIGINAL '!$C$13:$M$343,12,0)</f>
        <v>#REF!</v>
      </c>
      <c r="AM53" s="262">
        <f t="shared" ref="AM53:AR53" si="92">+AF53</f>
        <v>40</v>
      </c>
      <c r="AN53" s="262">
        <f t="shared" si="92"/>
        <v>40</v>
      </c>
      <c r="AO53" s="262">
        <f t="shared" si="92"/>
        <v>40</v>
      </c>
      <c r="AP53" s="262">
        <f t="shared" si="92"/>
        <v>40</v>
      </c>
      <c r="AQ53" s="262">
        <f t="shared" si="92"/>
        <v>160</v>
      </c>
      <c r="AR53" s="262" t="str">
        <f t="shared" si="92"/>
        <v>Número</v>
      </c>
      <c r="AS53" s="263" t="s">
        <v>765</v>
      </c>
      <c r="AV53" s="213" t="s">
        <v>188</v>
      </c>
      <c r="AW53" s="213" t="s">
        <v>31</v>
      </c>
      <c r="AX53" s="213" t="s">
        <v>764</v>
      </c>
      <c r="BI53" s="253">
        <v>8</v>
      </c>
      <c r="BJ53" s="58" t="s">
        <v>187</v>
      </c>
    </row>
    <row r="54" spans="1:62" ht="65.25" customHeight="1">
      <c r="A54" s="253">
        <v>58</v>
      </c>
      <c r="B54" s="253" t="str">
        <f t="shared" si="34"/>
        <v>P58</v>
      </c>
      <c r="C54" s="120" t="s">
        <v>65</v>
      </c>
      <c r="D54" s="254" t="s">
        <v>19</v>
      </c>
      <c r="E54" s="73" t="str">
        <f>+'PLAN INDICATIVO ORIGINAL '!$D$12</f>
        <v>ATENCIÓN Y TRATAMIENTO PENITENCIARIO</v>
      </c>
      <c r="F54" s="255" t="str">
        <f>+'PLAN INDICATIVO ORIGINAL '!$D$53</f>
        <v>ATENCIÓN Y TRATAMIENTO PENITENCIARIO</v>
      </c>
      <c r="G54" s="255" t="s">
        <v>139</v>
      </c>
      <c r="H54" s="256" t="str">
        <f>+'PLAN INDICATIVO ORIGINAL '!$D$54</f>
        <v>Brindar programas pertinentes de tratamiento penitenciario orientados a la PPL que les permita su resocialización para la vida en libertad.</v>
      </c>
      <c r="I54" s="256" t="s">
        <v>782</v>
      </c>
      <c r="J54" s="264" t="str">
        <f>+'PLAN INDICATIVO ORIGINAL '!$D$74</f>
        <v>LABORAL Y PRODUCTIVO</v>
      </c>
      <c r="K54" s="264" t="s">
        <v>767</v>
      </c>
      <c r="L54" s="141" t="s">
        <v>185</v>
      </c>
      <c r="M54" s="265" t="str">
        <f>+'PLAN INDICATIVO ORIGINAL '!$E$74</f>
        <v>Porcentaje de Población privada de la libertad que redime pena por trabajo.</v>
      </c>
      <c r="N54" s="266">
        <f>VLOOKUP(L54,'PLAN INDICATIVO ORIGINAL '!$C$13:$M$343,6,0)</f>
        <v>2.5000000000000001E-2</v>
      </c>
      <c r="O54" s="266">
        <f>VLOOKUP(L54,'PLAN INDICATIVO ORIGINAL '!$C$13:$M$343,7,0)</f>
        <v>0.05</v>
      </c>
      <c r="P54" s="266">
        <f>VLOOKUP(L54,'PLAN INDICATIVO ORIGINAL '!$C$13:$M$343,8,0)</f>
        <v>7.4999999999999997E-2</v>
      </c>
      <c r="Q54" s="266">
        <f>VLOOKUP(L54,'PLAN INDICATIVO ORIGINAL '!$C$13:$M$343,9,0)</f>
        <v>0.1</v>
      </c>
      <c r="R54" s="266">
        <f>VLOOKUP(L54,'PLAN INDICATIVO ORIGINAL '!$C$13:$M$343,10,0)</f>
        <v>0.1</v>
      </c>
      <c r="S54" s="266" t="str">
        <f>VLOOKUP(L54,'PLAN INDICATIVO ORIGINAL '!$C$13:$M$343,11,0)</f>
        <v>Porcentaje</v>
      </c>
      <c r="T54" s="258" t="e">
        <f>VLOOKUP(L54,'PLAN INDICATIVO ORIGINAL '!$C$13:$M$343,12,0)</f>
        <v>#REF!</v>
      </c>
      <c r="U54" s="258">
        <f t="shared" ref="U54:Z54" si="93">+N54*100</f>
        <v>2.5</v>
      </c>
      <c r="V54" s="258">
        <f t="shared" si="93"/>
        <v>5</v>
      </c>
      <c r="W54" s="258">
        <f t="shared" si="93"/>
        <v>7.5</v>
      </c>
      <c r="X54" s="258">
        <f t="shared" si="93"/>
        <v>10</v>
      </c>
      <c r="Y54" s="258">
        <f t="shared" si="93"/>
        <v>10</v>
      </c>
      <c r="Z54" s="258" t="e">
        <f t="shared" si="93"/>
        <v>#VALUE!</v>
      </c>
      <c r="AA54" s="253" t="str">
        <f>+'PLAN INDICATIVO ORIGINAL '!C76</f>
        <v>P58</v>
      </c>
      <c r="AB54" s="253" t="str">
        <f>+'PLAN INDICATIVO ORIGINAL '!D76</f>
        <v xml:space="preserve">Nuevo uniforme de vestir y calzado para las internas condenadas del país diseñado; en formas, colores y materiales apropiados al genero femenino; en cumplimiento a lo establecido en el articulo 2º de la Ley 1709 de 2014. </v>
      </c>
      <c r="AC54" s="58" t="str">
        <f>VLOOKUP(AB54,'PLAN INDICATIVO ORIGINAL '!$D$12:$F$313,3,0)</f>
        <v>DIRECCIÓN DE ATENCIÓN Y TRATAMIENTO</v>
      </c>
      <c r="AD54" s="58" t="str">
        <f>+'PLAN INDICATIVO ORIGINAL '!F64</f>
        <v>DIRECCIÓN DE ATENCIÓN Y TRATAMIENTO</v>
      </c>
      <c r="AE54" s="58" t="s">
        <v>764</v>
      </c>
      <c r="AF54" s="259">
        <f>VLOOKUP(AA54,'PLAN INDICATIVO ORIGINAL '!$C$13:$M$343,6,0)</f>
        <v>1</v>
      </c>
      <c r="AG54" s="260">
        <f>VLOOKUP(AA54,'PLAN INDICATIVO ORIGINAL '!$C$13:$M$343,7,0)</f>
        <v>0</v>
      </c>
      <c r="AH54" s="260">
        <f>VLOOKUP(AA54,'PLAN INDICATIVO ORIGINAL '!$C$13:$M$343,8,0)</f>
        <v>0</v>
      </c>
      <c r="AI54" s="260">
        <f>VLOOKUP(AA54,'PLAN INDICATIVO ORIGINAL '!$C$13:$M$343,9,0)</f>
        <v>0</v>
      </c>
      <c r="AJ54" s="260">
        <f>VLOOKUP(AA54,'PLAN INDICATIVO ORIGINAL '!$C$13:$M$343,10,0)</f>
        <v>1</v>
      </c>
      <c r="AK54" s="260" t="str">
        <f>VLOOKUP(AA54,'PLAN INDICATIVO ORIGINAL '!$C$13:$M$343,11,0)</f>
        <v>Número</v>
      </c>
      <c r="AL54" s="261" t="e">
        <f>VLOOKUP(AA54,'PLAN INDICATIVO ORIGINAL '!$C$13:$M$343,12,0)</f>
        <v>#REF!</v>
      </c>
      <c r="AM54" s="262">
        <f t="shared" ref="AM54:AR54" si="94">+AF54</f>
        <v>1</v>
      </c>
      <c r="AN54" s="262">
        <f t="shared" si="94"/>
        <v>0</v>
      </c>
      <c r="AO54" s="262">
        <f t="shared" si="94"/>
        <v>0</v>
      </c>
      <c r="AP54" s="262">
        <f t="shared" si="94"/>
        <v>0</v>
      </c>
      <c r="AQ54" s="262">
        <f t="shared" si="94"/>
        <v>1</v>
      </c>
      <c r="AR54" s="262" t="str">
        <f t="shared" si="94"/>
        <v>Número</v>
      </c>
      <c r="AS54" s="263" t="s">
        <v>765</v>
      </c>
      <c r="AV54" s="213" t="s">
        <v>190</v>
      </c>
      <c r="AW54" s="213" t="s">
        <v>31</v>
      </c>
      <c r="AX54" s="213" t="s">
        <v>764</v>
      </c>
      <c r="BI54" s="253">
        <v>58</v>
      </c>
      <c r="BJ54" s="58" t="s">
        <v>187</v>
      </c>
    </row>
    <row r="55" spans="1:62" ht="65.25" customHeight="1">
      <c r="A55" s="253">
        <v>120</v>
      </c>
      <c r="B55" s="253" t="str">
        <f t="shared" si="34"/>
        <v>P120</v>
      </c>
      <c r="C55" s="120"/>
      <c r="D55" s="254" t="s">
        <v>19</v>
      </c>
      <c r="E55" s="73" t="str">
        <f>+'PLAN INDICATIVO ORIGINAL '!$D$12</f>
        <v>ATENCIÓN Y TRATAMIENTO PENITENCIARIO</v>
      </c>
      <c r="F55" s="255" t="str">
        <f>+'PLAN INDICATIVO ORIGINAL '!$D$53</f>
        <v>ATENCIÓN Y TRATAMIENTO PENITENCIARIO</v>
      </c>
      <c r="G55" s="255" t="s">
        <v>139</v>
      </c>
      <c r="H55" s="256" t="str">
        <f>+'PLAN INDICATIVO ORIGINAL '!$D$54</f>
        <v>Brindar programas pertinentes de tratamiento penitenciario orientados a la PPL que les permita su resocialización para la vida en libertad.</v>
      </c>
      <c r="I55" s="256" t="s">
        <v>782</v>
      </c>
      <c r="J55" s="264" t="str">
        <f>+'PLAN INDICATIVO ORIGINAL '!$D$74</f>
        <v>LABORAL Y PRODUCTIVO</v>
      </c>
      <c r="K55" s="264" t="s">
        <v>767</v>
      </c>
      <c r="L55" s="141" t="s">
        <v>185</v>
      </c>
      <c r="M55" s="265" t="str">
        <f>+'PLAN INDICATIVO ORIGINAL '!$E$74</f>
        <v>Porcentaje de Población privada de la libertad que redime pena por trabajo.</v>
      </c>
      <c r="N55" s="266">
        <f>VLOOKUP(L55,'PLAN INDICATIVO ORIGINAL '!$C$13:$M$343,6,0)</f>
        <v>2.5000000000000001E-2</v>
      </c>
      <c r="O55" s="266">
        <f>VLOOKUP(L55,'PLAN INDICATIVO ORIGINAL '!$C$13:$M$343,7,0)</f>
        <v>0.05</v>
      </c>
      <c r="P55" s="266">
        <f>VLOOKUP(L55,'PLAN INDICATIVO ORIGINAL '!$C$13:$M$343,8,0)</f>
        <v>7.4999999999999997E-2</v>
      </c>
      <c r="Q55" s="266">
        <f>VLOOKUP(L55,'PLAN INDICATIVO ORIGINAL '!$C$13:$M$343,9,0)</f>
        <v>0.1</v>
      </c>
      <c r="R55" s="266">
        <f>VLOOKUP(L55,'PLAN INDICATIVO ORIGINAL '!$C$13:$M$343,10,0)</f>
        <v>0.1</v>
      </c>
      <c r="S55" s="266" t="str">
        <f>VLOOKUP(L55,'PLAN INDICATIVO ORIGINAL '!$C$13:$M$343,11,0)</f>
        <v>Porcentaje</v>
      </c>
      <c r="T55" s="258" t="e">
        <f>VLOOKUP(L55,'PLAN INDICATIVO ORIGINAL '!$C$13:$M$343,12,0)</f>
        <v>#REF!</v>
      </c>
      <c r="U55" s="258">
        <f t="shared" ref="U55:Z55" si="95">+N55*100</f>
        <v>2.5</v>
      </c>
      <c r="V55" s="258">
        <f t="shared" si="95"/>
        <v>5</v>
      </c>
      <c r="W55" s="258">
        <f t="shared" si="95"/>
        <v>7.5</v>
      </c>
      <c r="X55" s="258">
        <f t="shared" si="95"/>
        <v>10</v>
      </c>
      <c r="Y55" s="258">
        <f t="shared" si="95"/>
        <v>10</v>
      </c>
      <c r="Z55" s="258" t="e">
        <f t="shared" si="95"/>
        <v>#VALUE!</v>
      </c>
      <c r="AA55" s="114" t="str">
        <f>+'PLAN INDICATIVO ORIGINAL '!C77</f>
        <v>P120</v>
      </c>
      <c r="AB55" s="253" t="str">
        <f>+'PLAN INDICATIVO ORIGINAL '!D77</f>
        <v>Uniforme de vestir para las internas condenadas fabricados y distribuidos</v>
      </c>
      <c r="AC55" s="58" t="str">
        <f>VLOOKUP(AB55,'PLAN INDICATIVO ORIGINAL '!$D$12:$F$313,3,0)</f>
        <v>DIRECCIÓN DE ATENCIÓN Y TRATAMIENTO</v>
      </c>
      <c r="AD55" s="58" t="str">
        <f>+'PLAN INDICATIVO ORIGINAL '!F65</f>
        <v>DIRECCIÓN DE ATENCIÓN Y TRATAMIENTO</v>
      </c>
      <c r="AE55" s="58" t="s">
        <v>764</v>
      </c>
      <c r="AF55" s="267">
        <f>VLOOKUP(AA55,'PLAN INDICATIVO ORIGINAL '!$C$13:$M$343,6,0)</f>
        <v>1</v>
      </c>
      <c r="AG55" s="268">
        <f>VLOOKUP(AA55,'PLAN INDICATIVO ORIGINAL '!$C$13:$M$343,7,0)</f>
        <v>1</v>
      </c>
      <c r="AH55" s="268">
        <f>VLOOKUP(AA55,'PLAN INDICATIVO ORIGINAL '!$C$13:$M$343,8,0)</f>
        <v>1</v>
      </c>
      <c r="AI55" s="268">
        <f>VLOOKUP(AA55,'PLAN INDICATIVO ORIGINAL '!$C$13:$M$343,9,0)</f>
        <v>1</v>
      </c>
      <c r="AJ55" s="268">
        <f>VLOOKUP(AA55,'PLAN INDICATIVO ORIGINAL '!$C$13:$M$343,10,0)</f>
        <v>1</v>
      </c>
      <c r="AK55" s="268" t="str">
        <f>VLOOKUP(AA55,'PLAN INDICATIVO ORIGINAL '!$C$13:$M$343,11,0)</f>
        <v>Porcentaje</v>
      </c>
      <c r="AL55" s="261" t="e">
        <f>VLOOKUP(AA55,'PLAN INDICATIVO ORIGINAL '!$C$13:$M$343,12,0)</f>
        <v>#REF!</v>
      </c>
      <c r="AM55" s="269">
        <f t="shared" ref="AM55:AR55" si="96">+AF55*100</f>
        <v>100</v>
      </c>
      <c r="AN55" s="269">
        <f t="shared" si="96"/>
        <v>100</v>
      </c>
      <c r="AO55" s="269">
        <f t="shared" si="96"/>
        <v>100</v>
      </c>
      <c r="AP55" s="269">
        <f t="shared" si="96"/>
        <v>100</v>
      </c>
      <c r="AQ55" s="269">
        <f t="shared" si="96"/>
        <v>100</v>
      </c>
      <c r="AR55" s="269" t="e">
        <f t="shared" si="96"/>
        <v>#VALUE!</v>
      </c>
      <c r="AS55" s="263" t="s">
        <v>765</v>
      </c>
      <c r="AV55" s="213" t="s">
        <v>192</v>
      </c>
      <c r="AW55" s="213" t="s">
        <v>31</v>
      </c>
      <c r="AX55" s="213" t="s">
        <v>764</v>
      </c>
      <c r="BI55" s="253">
        <v>120</v>
      </c>
      <c r="BJ55" s="58" t="s">
        <v>187</v>
      </c>
    </row>
    <row r="56" spans="1:62" ht="65.25" customHeight="1">
      <c r="A56" s="253">
        <v>26</v>
      </c>
      <c r="B56" s="253" t="str">
        <f t="shared" si="34"/>
        <v>P26</v>
      </c>
      <c r="C56" s="120"/>
      <c r="D56" s="254" t="s">
        <v>19</v>
      </c>
      <c r="E56" s="73" t="str">
        <f>+'PLAN INDICATIVO ORIGINAL '!$D$12</f>
        <v>ATENCIÓN Y TRATAMIENTO PENITENCIARIO</v>
      </c>
      <c r="F56" s="255" t="str">
        <f>+'PLAN INDICATIVO ORIGINAL '!$D$53</f>
        <v>ATENCIÓN Y TRATAMIENTO PENITENCIARIO</v>
      </c>
      <c r="G56" s="255" t="s">
        <v>139</v>
      </c>
      <c r="H56" s="256" t="str">
        <f>+'PLAN INDICATIVO ORIGINAL '!$D$54</f>
        <v>Brindar programas pertinentes de tratamiento penitenciario orientados a la PPL que les permita su resocialización para la vida en libertad.</v>
      </c>
      <c r="I56" s="256" t="s">
        <v>782</v>
      </c>
      <c r="J56" s="264" t="str">
        <f>+'PLAN INDICATIVO ORIGINAL '!$D$74</f>
        <v>LABORAL Y PRODUCTIVO</v>
      </c>
      <c r="K56" s="264" t="s">
        <v>767</v>
      </c>
      <c r="L56" s="141" t="s">
        <v>185</v>
      </c>
      <c r="M56" s="265" t="str">
        <f>+'PLAN INDICATIVO ORIGINAL '!$E$74</f>
        <v>Porcentaje de Población privada de la libertad que redime pena por trabajo.</v>
      </c>
      <c r="N56" s="266">
        <f>VLOOKUP(L56,'PLAN INDICATIVO ORIGINAL '!$C$13:$M$343,6,0)</f>
        <v>2.5000000000000001E-2</v>
      </c>
      <c r="O56" s="266">
        <f>VLOOKUP(L56,'PLAN INDICATIVO ORIGINAL '!$C$13:$M$343,7,0)</f>
        <v>0.05</v>
      </c>
      <c r="P56" s="266">
        <f>VLOOKUP(L56,'PLAN INDICATIVO ORIGINAL '!$C$13:$M$343,8,0)</f>
        <v>7.4999999999999997E-2</v>
      </c>
      <c r="Q56" s="266">
        <f>VLOOKUP(L56,'PLAN INDICATIVO ORIGINAL '!$C$13:$M$343,9,0)</f>
        <v>0.1</v>
      </c>
      <c r="R56" s="266">
        <f>VLOOKUP(L56,'PLAN INDICATIVO ORIGINAL '!$C$13:$M$343,10,0)</f>
        <v>0.1</v>
      </c>
      <c r="S56" s="266" t="str">
        <f>VLOOKUP(L56,'PLAN INDICATIVO ORIGINAL '!$C$13:$M$343,11,0)</f>
        <v>Porcentaje</v>
      </c>
      <c r="T56" s="258" t="e">
        <f>VLOOKUP(L56,'PLAN INDICATIVO ORIGINAL '!$C$13:$M$343,12,0)</f>
        <v>#REF!</v>
      </c>
      <c r="U56" s="258">
        <f t="shared" ref="U56:Z56" si="97">+N56*100</f>
        <v>2.5</v>
      </c>
      <c r="V56" s="258">
        <f t="shared" si="97"/>
        <v>5</v>
      </c>
      <c r="W56" s="258">
        <f t="shared" si="97"/>
        <v>7.5</v>
      </c>
      <c r="X56" s="258">
        <f t="shared" si="97"/>
        <v>10</v>
      </c>
      <c r="Y56" s="258">
        <f t="shared" si="97"/>
        <v>10</v>
      </c>
      <c r="Z56" s="258" t="e">
        <f t="shared" si="97"/>
        <v>#VALUE!</v>
      </c>
      <c r="AA56" s="253" t="str">
        <f>+'PLAN INDICATIVO ORIGINAL '!C78</f>
        <v>P26</v>
      </c>
      <c r="AB56" s="253" t="str">
        <f>+'PLAN INDICATIVO ORIGINAL '!D78</f>
        <v xml:space="preserve">Escuela taller dirigida a la población pos penada en la regional viejo caldas como prueba piloto con apoyo de una institución de educación,, implementada </v>
      </c>
      <c r="AC56" s="58" t="str">
        <f>VLOOKUP(AB56,'PLAN INDICATIVO ORIGINAL '!$D$12:$F$313,3,0)</f>
        <v>DIRECCIÓN DE ATENCIÓN Y TRATAMIENTO</v>
      </c>
      <c r="AD56" s="58" t="str">
        <f>+'PLAN INDICATIVO ORIGINAL '!F66</f>
        <v>DIRECCIÓN DE ATENCIÓN Y TRATAMIENTO</v>
      </c>
      <c r="AE56" s="58" t="s">
        <v>764</v>
      </c>
      <c r="AF56" s="259">
        <f>VLOOKUP(AA56,'PLAN INDICATIVO ORIGINAL '!$C$13:$M$343,6,0)</f>
        <v>1</v>
      </c>
      <c r="AG56" s="260">
        <f>VLOOKUP(AA56,'PLAN INDICATIVO ORIGINAL '!$C$13:$M$343,7,0)</f>
        <v>0</v>
      </c>
      <c r="AH56" s="260">
        <f>VLOOKUP(AA56,'PLAN INDICATIVO ORIGINAL '!$C$13:$M$343,8,0)</f>
        <v>0</v>
      </c>
      <c r="AI56" s="260">
        <f>VLOOKUP(AA56,'PLAN INDICATIVO ORIGINAL '!$C$13:$M$343,9,0)</f>
        <v>0</v>
      </c>
      <c r="AJ56" s="260">
        <f>VLOOKUP(AA56,'PLAN INDICATIVO ORIGINAL '!$C$13:$M$343,10,0)</f>
        <v>1</v>
      </c>
      <c r="AK56" s="260" t="str">
        <f>VLOOKUP(AA56,'PLAN INDICATIVO ORIGINAL '!$C$13:$M$343,11,0)</f>
        <v>Número</v>
      </c>
      <c r="AL56" s="261" t="e">
        <f>VLOOKUP(AA56,'PLAN INDICATIVO ORIGINAL '!$C$13:$M$343,12,0)</f>
        <v>#REF!</v>
      </c>
      <c r="AM56" s="262">
        <f t="shared" ref="AM56:AR56" si="98">+AF56</f>
        <v>1</v>
      </c>
      <c r="AN56" s="262">
        <f t="shared" si="98"/>
        <v>0</v>
      </c>
      <c r="AO56" s="262">
        <f t="shared" si="98"/>
        <v>0</v>
      </c>
      <c r="AP56" s="262">
        <f t="shared" si="98"/>
        <v>0</v>
      </c>
      <c r="AQ56" s="262">
        <f t="shared" si="98"/>
        <v>1</v>
      </c>
      <c r="AR56" s="262" t="str">
        <f t="shared" si="98"/>
        <v>Número</v>
      </c>
      <c r="AS56" s="263" t="s">
        <v>765</v>
      </c>
      <c r="AV56" s="213" t="s">
        <v>194</v>
      </c>
      <c r="AW56" s="213" t="s">
        <v>31</v>
      </c>
      <c r="AX56" s="213" t="s">
        <v>764</v>
      </c>
      <c r="BI56" s="253">
        <v>26</v>
      </c>
      <c r="BJ56" s="58" t="s">
        <v>187</v>
      </c>
    </row>
    <row r="57" spans="1:62" ht="65.25" customHeight="1">
      <c r="A57" s="253">
        <v>187</v>
      </c>
      <c r="B57" s="253" t="str">
        <f t="shared" si="34"/>
        <v>P187</v>
      </c>
      <c r="C57" s="120"/>
      <c r="D57" s="254" t="s">
        <v>19</v>
      </c>
      <c r="E57" s="73" t="str">
        <f>+'PLAN INDICATIVO ORIGINAL '!$D$12</f>
        <v>ATENCIÓN Y TRATAMIENTO PENITENCIARIO</v>
      </c>
      <c r="F57" s="255" t="str">
        <f>+'PLAN INDICATIVO ORIGINAL '!$D$53</f>
        <v>ATENCIÓN Y TRATAMIENTO PENITENCIARIO</v>
      </c>
      <c r="G57" s="255" t="s">
        <v>139</v>
      </c>
      <c r="H57" s="256" t="str">
        <f>+'PLAN INDICATIVO ORIGINAL '!$D$54</f>
        <v>Brindar programas pertinentes de tratamiento penitenciario orientados a la PPL que les permita su resocialización para la vida en libertad.</v>
      </c>
      <c r="I57" s="256" t="s">
        <v>782</v>
      </c>
      <c r="J57" s="264" t="str">
        <f>+'PLAN INDICATIVO ORIGINAL '!$D$74</f>
        <v>LABORAL Y PRODUCTIVO</v>
      </c>
      <c r="K57" s="264" t="s">
        <v>767</v>
      </c>
      <c r="L57" s="141" t="s">
        <v>185</v>
      </c>
      <c r="M57" s="265" t="str">
        <f>+'PLAN INDICATIVO ORIGINAL '!$E$74</f>
        <v>Porcentaje de Población privada de la libertad que redime pena por trabajo.</v>
      </c>
      <c r="N57" s="266">
        <f>VLOOKUP(L57,'PLAN INDICATIVO ORIGINAL '!$C$13:$M$343,6,0)</f>
        <v>2.5000000000000001E-2</v>
      </c>
      <c r="O57" s="266">
        <f>VLOOKUP(L57,'PLAN INDICATIVO ORIGINAL '!$C$13:$M$343,7,0)</f>
        <v>0.05</v>
      </c>
      <c r="P57" s="266">
        <f>VLOOKUP(L57,'PLAN INDICATIVO ORIGINAL '!$C$13:$M$343,8,0)</f>
        <v>7.4999999999999997E-2</v>
      </c>
      <c r="Q57" s="266">
        <f>VLOOKUP(L57,'PLAN INDICATIVO ORIGINAL '!$C$13:$M$343,9,0)</f>
        <v>0.1</v>
      </c>
      <c r="R57" s="266">
        <f>VLOOKUP(L57,'PLAN INDICATIVO ORIGINAL '!$C$13:$M$343,10,0)</f>
        <v>0.1</v>
      </c>
      <c r="S57" s="266" t="str">
        <f>VLOOKUP(L57,'PLAN INDICATIVO ORIGINAL '!$C$13:$M$343,11,0)</f>
        <v>Porcentaje</v>
      </c>
      <c r="T57" s="258" t="e">
        <f>VLOOKUP(L57,'PLAN INDICATIVO ORIGINAL '!$C$13:$M$343,12,0)</f>
        <v>#REF!</v>
      </c>
      <c r="U57" s="258">
        <f t="shared" ref="U57:Z57" si="99">+N57*100</f>
        <v>2.5</v>
      </c>
      <c r="V57" s="258">
        <f t="shared" si="99"/>
        <v>5</v>
      </c>
      <c r="W57" s="258">
        <f t="shared" si="99"/>
        <v>7.5</v>
      </c>
      <c r="X57" s="258">
        <f t="shared" si="99"/>
        <v>10</v>
      </c>
      <c r="Y57" s="258">
        <f t="shared" si="99"/>
        <v>10</v>
      </c>
      <c r="Z57" s="258" t="e">
        <f t="shared" si="99"/>
        <v>#VALUE!</v>
      </c>
      <c r="AA57" s="253" t="str">
        <f>+'PLAN INDICATIVO ORIGINAL '!C79</f>
        <v>P187</v>
      </c>
      <c r="AB57" s="253" t="str">
        <f>+'PLAN INDICATIVO ORIGINAL '!D79</f>
        <v>Actividades ocupacionales del área laboral en los nuevos establecimientos (Espinal, Buga y Tuluá) implementadas</v>
      </c>
      <c r="AC57" s="58" t="str">
        <f>VLOOKUP(AB57,'PLAN INDICATIVO ORIGINAL '!$D$12:$F$313,3,0)</f>
        <v>DIRECCIÓN DE ATENCIÓN Y TRATAMIENTO</v>
      </c>
      <c r="AD57" s="58" t="str">
        <f>+'PLAN INDICATIVO ORIGINAL '!F67</f>
        <v>DIRECCIÓN DE ATENCIÓN Y TRATAMIENTO</v>
      </c>
      <c r="AE57" s="58" t="s">
        <v>764</v>
      </c>
      <c r="AF57" s="259">
        <f>VLOOKUP(AA57,'PLAN INDICATIVO ORIGINAL '!$C$13:$M$343,6,0)</f>
        <v>0</v>
      </c>
      <c r="AG57" s="260">
        <f>VLOOKUP(AA57,'PLAN INDICATIVO ORIGINAL '!$C$13:$M$343,7,0)</f>
        <v>1</v>
      </c>
      <c r="AH57" s="260">
        <f>VLOOKUP(AA57,'PLAN INDICATIVO ORIGINAL '!$C$13:$M$343,8,0)</f>
        <v>2</v>
      </c>
      <c r="AI57" s="260">
        <f>VLOOKUP(AA57,'PLAN INDICATIVO ORIGINAL '!$C$13:$M$343,9,0)</f>
        <v>0</v>
      </c>
      <c r="AJ57" s="260">
        <f>VLOOKUP(AA57,'PLAN INDICATIVO ORIGINAL '!$C$13:$M$343,10,0)</f>
        <v>3</v>
      </c>
      <c r="AK57" s="260" t="str">
        <f>VLOOKUP(AA57,'PLAN INDICATIVO ORIGINAL '!$C$13:$M$343,11,0)</f>
        <v>Número</v>
      </c>
      <c r="AL57" s="261" t="e">
        <f>VLOOKUP(AA57,'PLAN INDICATIVO ORIGINAL '!$C$13:$M$343,12,0)</f>
        <v>#REF!</v>
      </c>
      <c r="AM57" s="262">
        <f t="shared" ref="AM57:AR57" si="100">+AF57</f>
        <v>0</v>
      </c>
      <c r="AN57" s="262">
        <f t="shared" si="100"/>
        <v>1</v>
      </c>
      <c r="AO57" s="262">
        <f t="shared" si="100"/>
        <v>2</v>
      </c>
      <c r="AP57" s="262">
        <f t="shared" si="100"/>
        <v>0</v>
      </c>
      <c r="AQ57" s="262">
        <f t="shared" si="100"/>
        <v>3</v>
      </c>
      <c r="AR57" s="262" t="str">
        <f t="shared" si="100"/>
        <v>Número</v>
      </c>
      <c r="AS57" s="263" t="s">
        <v>765</v>
      </c>
      <c r="AV57" s="213" t="s">
        <v>196</v>
      </c>
      <c r="AW57" s="213" t="s">
        <v>31</v>
      </c>
      <c r="AX57" s="213" t="s">
        <v>764</v>
      </c>
      <c r="BI57" s="253">
        <v>26</v>
      </c>
      <c r="BJ57" s="58" t="s">
        <v>187</v>
      </c>
    </row>
    <row r="58" spans="1:62" ht="65.25" customHeight="1">
      <c r="A58" s="253">
        <v>121</v>
      </c>
      <c r="B58" s="253" t="str">
        <f t="shared" si="34"/>
        <v>P121</v>
      </c>
      <c r="C58" s="120"/>
      <c r="D58" s="254" t="s">
        <v>19</v>
      </c>
      <c r="E58" s="73" t="str">
        <f>+'PLAN INDICATIVO ORIGINAL '!$D$12</f>
        <v>ATENCIÓN Y TRATAMIENTO PENITENCIARIO</v>
      </c>
      <c r="F58" s="255" t="str">
        <f>+'PLAN INDICATIVO ORIGINAL '!$D$53</f>
        <v>ATENCIÓN Y TRATAMIENTO PENITENCIARIO</v>
      </c>
      <c r="G58" s="255" t="s">
        <v>139</v>
      </c>
      <c r="H58" s="256" t="str">
        <f>+'PLAN INDICATIVO ORIGINAL '!$D$54</f>
        <v>Brindar programas pertinentes de tratamiento penitenciario orientados a la PPL que les permita su resocialización para la vida en libertad.</v>
      </c>
      <c r="I58" s="256" t="s">
        <v>782</v>
      </c>
      <c r="J58" s="264" t="str">
        <f>+'PLAN INDICATIVO ORIGINAL '!$D$74</f>
        <v>LABORAL Y PRODUCTIVO</v>
      </c>
      <c r="K58" s="264" t="s">
        <v>767</v>
      </c>
      <c r="L58" s="141" t="s">
        <v>185</v>
      </c>
      <c r="M58" s="265" t="str">
        <f>+'PLAN INDICATIVO ORIGINAL '!$E$74</f>
        <v>Porcentaje de Población privada de la libertad que redime pena por trabajo.</v>
      </c>
      <c r="N58" s="266">
        <f>VLOOKUP(L58,'PLAN INDICATIVO ORIGINAL '!$C$13:$M$343,6,0)</f>
        <v>2.5000000000000001E-2</v>
      </c>
      <c r="O58" s="266">
        <f>VLOOKUP(L58,'PLAN INDICATIVO ORIGINAL '!$C$13:$M$343,7,0)</f>
        <v>0.05</v>
      </c>
      <c r="P58" s="266">
        <f>VLOOKUP(L58,'PLAN INDICATIVO ORIGINAL '!$C$13:$M$343,8,0)</f>
        <v>7.4999999999999997E-2</v>
      </c>
      <c r="Q58" s="266">
        <f>VLOOKUP(L58,'PLAN INDICATIVO ORIGINAL '!$C$13:$M$343,9,0)</f>
        <v>0.1</v>
      </c>
      <c r="R58" s="266">
        <f>VLOOKUP(L58,'PLAN INDICATIVO ORIGINAL '!$C$13:$M$343,10,0)</f>
        <v>0.1</v>
      </c>
      <c r="S58" s="266" t="str">
        <f>VLOOKUP(L58,'PLAN INDICATIVO ORIGINAL '!$C$13:$M$343,11,0)</f>
        <v>Porcentaje</v>
      </c>
      <c r="T58" s="258" t="e">
        <f>VLOOKUP(L58,'PLAN INDICATIVO ORIGINAL '!$C$13:$M$343,12,0)</f>
        <v>#REF!</v>
      </c>
      <c r="U58" s="258">
        <f t="shared" ref="U58:Z58" si="101">+N58*100</f>
        <v>2.5</v>
      </c>
      <c r="V58" s="258">
        <f t="shared" si="101"/>
        <v>5</v>
      </c>
      <c r="W58" s="258">
        <f t="shared" si="101"/>
        <v>7.5</v>
      </c>
      <c r="X58" s="258">
        <f t="shared" si="101"/>
        <v>10</v>
      </c>
      <c r="Y58" s="258">
        <f t="shared" si="101"/>
        <v>10</v>
      </c>
      <c r="Z58" s="258" t="e">
        <f t="shared" si="101"/>
        <v>#VALUE!</v>
      </c>
      <c r="AA58" s="114" t="str">
        <f>+'PLAN INDICATIVO ORIGINAL '!C80</f>
        <v>P121</v>
      </c>
      <c r="AB58" s="253" t="str">
        <f>+'PLAN INDICATIVO ORIGINAL '!D80</f>
        <v>Planes ocupacionales del área laboral revisados y analizados en los 137 ERON</v>
      </c>
      <c r="AC58" s="58" t="str">
        <f>VLOOKUP(AB58,'PLAN INDICATIVO ORIGINAL '!$D$12:$F$313,3,0)</f>
        <v>DIRECCIÓN DE ATENCIÓN Y TRATAMIENTO</v>
      </c>
      <c r="AD58" s="58" t="str">
        <f>+'PLAN INDICATIVO ORIGINAL '!F68</f>
        <v>DIRECCIÓN DE ATENCIÓN Y TRATAMIENTO</v>
      </c>
      <c r="AE58" s="58" t="s">
        <v>764</v>
      </c>
      <c r="AF58" s="267">
        <f>VLOOKUP(AA58,'PLAN INDICATIVO ORIGINAL '!$C$13:$M$343,6,0)</f>
        <v>0.25</v>
      </c>
      <c r="AG58" s="268">
        <f>VLOOKUP(AA58,'PLAN INDICATIVO ORIGINAL '!$C$13:$M$343,7,0)</f>
        <v>0.5</v>
      </c>
      <c r="AH58" s="268">
        <f>VLOOKUP(AA58,'PLAN INDICATIVO ORIGINAL '!$C$13:$M$343,8,0)</f>
        <v>0.75</v>
      </c>
      <c r="AI58" s="268">
        <f>VLOOKUP(AA58,'PLAN INDICATIVO ORIGINAL '!$C$13:$M$343,9,0)</f>
        <v>1</v>
      </c>
      <c r="AJ58" s="268">
        <f>VLOOKUP(AA58,'PLAN INDICATIVO ORIGINAL '!$C$13:$M$343,10,0)</f>
        <v>1</v>
      </c>
      <c r="AK58" s="268" t="str">
        <f>VLOOKUP(AA58,'PLAN INDICATIVO ORIGINAL '!$C$13:$M$343,11,0)</f>
        <v>Porcentaje</v>
      </c>
      <c r="AL58" s="261" t="e">
        <f>VLOOKUP(AA58,'PLAN INDICATIVO ORIGINAL '!$C$13:$M$343,12,0)</f>
        <v>#REF!</v>
      </c>
      <c r="AM58" s="269">
        <f t="shared" ref="AM58:AR58" si="102">+AF58*100</f>
        <v>25</v>
      </c>
      <c r="AN58" s="269">
        <f t="shared" si="102"/>
        <v>50</v>
      </c>
      <c r="AO58" s="269">
        <f t="shared" si="102"/>
        <v>75</v>
      </c>
      <c r="AP58" s="269">
        <f t="shared" si="102"/>
        <v>100</v>
      </c>
      <c r="AQ58" s="269">
        <f t="shared" si="102"/>
        <v>100</v>
      </c>
      <c r="AR58" s="269" t="e">
        <f t="shared" si="102"/>
        <v>#VALUE!</v>
      </c>
      <c r="AS58" s="263" t="s">
        <v>765</v>
      </c>
      <c r="AV58" s="213" t="s">
        <v>198</v>
      </c>
      <c r="AW58" s="213" t="s">
        <v>31</v>
      </c>
      <c r="AX58" s="213" t="s">
        <v>764</v>
      </c>
      <c r="BI58" s="253">
        <v>121</v>
      </c>
      <c r="BJ58" s="58" t="s">
        <v>187</v>
      </c>
    </row>
    <row r="59" spans="1:62" ht="65.25" customHeight="1">
      <c r="A59" s="253">
        <v>122</v>
      </c>
      <c r="B59" s="253" t="str">
        <f t="shared" si="34"/>
        <v>P122</v>
      </c>
      <c r="C59" s="120"/>
      <c r="D59" s="254" t="s">
        <v>19</v>
      </c>
      <c r="E59" s="73" t="str">
        <f>+'PLAN INDICATIVO ORIGINAL '!$D$12</f>
        <v>ATENCIÓN Y TRATAMIENTO PENITENCIARIO</v>
      </c>
      <c r="F59" s="255" t="str">
        <f>+'PLAN INDICATIVO ORIGINAL '!$D$53</f>
        <v>ATENCIÓN Y TRATAMIENTO PENITENCIARIO</v>
      </c>
      <c r="G59" s="255" t="s">
        <v>139</v>
      </c>
      <c r="H59" s="256" t="str">
        <f>+'PLAN INDICATIVO ORIGINAL '!$D$54</f>
        <v>Brindar programas pertinentes de tratamiento penitenciario orientados a la PPL que les permita su resocialización para la vida en libertad.</v>
      </c>
      <c r="I59" s="256" t="s">
        <v>782</v>
      </c>
      <c r="J59" s="264" t="str">
        <f>+'PLAN INDICATIVO ORIGINAL '!$D$74</f>
        <v>LABORAL Y PRODUCTIVO</v>
      </c>
      <c r="K59" s="264" t="s">
        <v>767</v>
      </c>
      <c r="L59" s="141" t="s">
        <v>185</v>
      </c>
      <c r="M59" s="265" t="str">
        <f>+'PLAN INDICATIVO ORIGINAL '!$E$74</f>
        <v>Porcentaje de Población privada de la libertad que redime pena por trabajo.</v>
      </c>
      <c r="N59" s="266">
        <f>VLOOKUP(L59,'PLAN INDICATIVO ORIGINAL '!$C$13:$M$343,6,0)</f>
        <v>2.5000000000000001E-2</v>
      </c>
      <c r="O59" s="266">
        <f>VLOOKUP(L59,'PLAN INDICATIVO ORIGINAL '!$C$13:$M$343,7,0)</f>
        <v>0.05</v>
      </c>
      <c r="P59" s="266">
        <f>VLOOKUP(L59,'PLAN INDICATIVO ORIGINAL '!$C$13:$M$343,8,0)</f>
        <v>7.4999999999999997E-2</v>
      </c>
      <c r="Q59" s="266">
        <f>VLOOKUP(L59,'PLAN INDICATIVO ORIGINAL '!$C$13:$M$343,9,0)</f>
        <v>0.1</v>
      </c>
      <c r="R59" s="266">
        <f>VLOOKUP(L59,'PLAN INDICATIVO ORIGINAL '!$C$13:$M$343,10,0)</f>
        <v>0.1</v>
      </c>
      <c r="S59" s="266" t="str">
        <f>VLOOKUP(L59,'PLAN INDICATIVO ORIGINAL '!$C$13:$M$343,11,0)</f>
        <v>Porcentaje</v>
      </c>
      <c r="T59" s="258" t="e">
        <f>VLOOKUP(L59,'PLAN INDICATIVO ORIGINAL '!$C$13:$M$343,12,0)</f>
        <v>#REF!</v>
      </c>
      <c r="U59" s="258">
        <f t="shared" ref="U59:Z59" si="103">+N59*100</f>
        <v>2.5</v>
      </c>
      <c r="V59" s="258">
        <f t="shared" si="103"/>
        <v>5</v>
      </c>
      <c r="W59" s="258">
        <f t="shared" si="103"/>
        <v>7.5</v>
      </c>
      <c r="X59" s="258">
        <f t="shared" si="103"/>
        <v>10</v>
      </c>
      <c r="Y59" s="258">
        <f t="shared" si="103"/>
        <v>10</v>
      </c>
      <c r="Z59" s="258" t="e">
        <f t="shared" si="103"/>
        <v>#VALUE!</v>
      </c>
      <c r="AA59" s="114" t="str">
        <f>+'PLAN INDICATIVO ORIGINAL '!C81</f>
        <v>P122</v>
      </c>
      <c r="AB59" s="253" t="str">
        <f>+'PLAN INDICATIVO ORIGINAL '!D81</f>
        <v>ERON que solicitan fortalecimiento en mantenimiento, reposición, compra de maquinaria y áreas locativas apoyados</v>
      </c>
      <c r="AC59" s="58" t="str">
        <f>VLOOKUP(AB59,'PLAN INDICATIVO ORIGINAL '!$D$12:$F$313,3,0)</f>
        <v>DIRECCIÓN DE ATENCIÓN Y TRATAMIENTO</v>
      </c>
      <c r="AD59" s="58" t="str">
        <f>+'PLAN INDICATIVO ORIGINAL '!F69</f>
        <v>DIRECCIÓN DE ATENCIÓN Y TRATAMIENTO</v>
      </c>
      <c r="AE59" s="58" t="s">
        <v>764</v>
      </c>
      <c r="AF59" s="267">
        <f>VLOOKUP(AA59,'PLAN INDICATIVO ORIGINAL '!$C$13:$M$343,6,0)</f>
        <v>1</v>
      </c>
      <c r="AG59" s="268">
        <f>VLOOKUP(AA59,'PLAN INDICATIVO ORIGINAL '!$C$13:$M$343,7,0)</f>
        <v>1</v>
      </c>
      <c r="AH59" s="268">
        <f>VLOOKUP(AA59,'PLAN INDICATIVO ORIGINAL '!$C$13:$M$343,8,0)</f>
        <v>1</v>
      </c>
      <c r="AI59" s="268">
        <f>VLOOKUP(AA59,'PLAN INDICATIVO ORIGINAL '!$C$13:$M$343,9,0)</f>
        <v>1</v>
      </c>
      <c r="AJ59" s="268">
        <f>VLOOKUP(AA59,'PLAN INDICATIVO ORIGINAL '!$C$13:$M$343,10,0)</f>
        <v>1</v>
      </c>
      <c r="AK59" s="268" t="str">
        <f>VLOOKUP(AA59,'PLAN INDICATIVO ORIGINAL '!$C$13:$M$343,11,0)</f>
        <v>Porcentaje</v>
      </c>
      <c r="AL59" s="261" t="e">
        <f>VLOOKUP(AA59,'PLAN INDICATIVO ORIGINAL '!$C$13:$M$343,12,0)</f>
        <v>#REF!</v>
      </c>
      <c r="AM59" s="269">
        <f t="shared" ref="AM59:AR59" si="104">+AF59*100</f>
        <v>100</v>
      </c>
      <c r="AN59" s="269">
        <f t="shared" si="104"/>
        <v>100</v>
      </c>
      <c r="AO59" s="269">
        <f t="shared" si="104"/>
        <v>100</v>
      </c>
      <c r="AP59" s="269">
        <f t="shared" si="104"/>
        <v>100</v>
      </c>
      <c r="AQ59" s="269">
        <f t="shared" si="104"/>
        <v>100</v>
      </c>
      <c r="AR59" s="269" t="e">
        <f t="shared" si="104"/>
        <v>#VALUE!</v>
      </c>
      <c r="AS59" s="263" t="s">
        <v>765</v>
      </c>
      <c r="AV59" s="213" t="s">
        <v>200</v>
      </c>
      <c r="AW59" s="213" t="s">
        <v>31</v>
      </c>
      <c r="AX59" s="213" t="s">
        <v>764</v>
      </c>
      <c r="BI59" s="253">
        <v>122</v>
      </c>
      <c r="BJ59" s="58" t="s">
        <v>187</v>
      </c>
    </row>
    <row r="60" spans="1:62" ht="65.25" customHeight="1">
      <c r="A60" s="253">
        <v>123</v>
      </c>
      <c r="B60" s="253" t="str">
        <f t="shared" si="34"/>
        <v>P123</v>
      </c>
      <c r="C60" s="120"/>
      <c r="D60" s="254" t="s">
        <v>19</v>
      </c>
      <c r="E60" s="73" t="str">
        <f>+'PLAN INDICATIVO ORIGINAL '!$D$12</f>
        <v>ATENCIÓN Y TRATAMIENTO PENITENCIARIO</v>
      </c>
      <c r="F60" s="255" t="str">
        <f>+'PLAN INDICATIVO ORIGINAL '!$D$53</f>
        <v>ATENCIÓN Y TRATAMIENTO PENITENCIARIO</v>
      </c>
      <c r="G60" s="255" t="s">
        <v>139</v>
      </c>
      <c r="H60" s="256" t="str">
        <f>+'PLAN INDICATIVO ORIGINAL '!$D$54</f>
        <v>Brindar programas pertinentes de tratamiento penitenciario orientados a la PPL que les permita su resocialización para la vida en libertad.</v>
      </c>
      <c r="I60" s="256" t="s">
        <v>782</v>
      </c>
      <c r="J60" s="264" t="str">
        <f>+'PLAN INDICATIVO ORIGINAL '!$D$74</f>
        <v>LABORAL Y PRODUCTIVO</v>
      </c>
      <c r="K60" s="264" t="s">
        <v>767</v>
      </c>
      <c r="L60" s="141" t="s">
        <v>185</v>
      </c>
      <c r="M60" s="265" t="str">
        <f>+'PLAN INDICATIVO ORIGINAL '!$E$74</f>
        <v>Porcentaje de Población privada de la libertad que redime pena por trabajo.</v>
      </c>
      <c r="N60" s="266">
        <f>VLOOKUP(L60,'PLAN INDICATIVO ORIGINAL '!$C$13:$M$343,6,0)</f>
        <v>2.5000000000000001E-2</v>
      </c>
      <c r="O60" s="266">
        <f>VLOOKUP(L60,'PLAN INDICATIVO ORIGINAL '!$C$13:$M$343,7,0)</f>
        <v>0.05</v>
      </c>
      <c r="P60" s="266">
        <f>VLOOKUP(L60,'PLAN INDICATIVO ORIGINAL '!$C$13:$M$343,8,0)</f>
        <v>7.4999999999999997E-2</v>
      </c>
      <c r="Q60" s="266">
        <f>VLOOKUP(L60,'PLAN INDICATIVO ORIGINAL '!$C$13:$M$343,9,0)</f>
        <v>0.1</v>
      </c>
      <c r="R60" s="266">
        <f>VLOOKUP(L60,'PLAN INDICATIVO ORIGINAL '!$C$13:$M$343,10,0)</f>
        <v>0.1</v>
      </c>
      <c r="S60" s="266" t="str">
        <f>VLOOKUP(L60,'PLAN INDICATIVO ORIGINAL '!$C$13:$M$343,11,0)</f>
        <v>Porcentaje</v>
      </c>
      <c r="T60" s="266" t="e">
        <f>VLOOKUP(L60,'PLAN INDICATIVO ORIGINAL '!$C$13:$M$343,12,0)</f>
        <v>#REF!</v>
      </c>
      <c r="U60" s="258">
        <f t="shared" ref="U60:Z60" si="105">+N60*100</f>
        <v>2.5</v>
      </c>
      <c r="V60" s="258">
        <f t="shared" si="105"/>
        <v>5</v>
      </c>
      <c r="W60" s="258">
        <f t="shared" si="105"/>
        <v>7.5</v>
      </c>
      <c r="X60" s="258">
        <f t="shared" si="105"/>
        <v>10</v>
      </c>
      <c r="Y60" s="258">
        <f t="shared" si="105"/>
        <v>10</v>
      </c>
      <c r="Z60" s="258" t="e">
        <f t="shared" si="105"/>
        <v>#VALUE!</v>
      </c>
      <c r="AA60" s="114" t="str">
        <f>+'PLAN INDICATIVO ORIGINAL '!C82</f>
        <v>P123</v>
      </c>
      <c r="AB60" s="253" t="str">
        <f>+'PLAN INDICATIVO ORIGINAL '!D82</f>
        <v xml:space="preserve">Implementación y /o mejoramiento de los puntos de venta identificados con la marca institucional Libera Colombia ®. </v>
      </c>
      <c r="AC60" s="58" t="str">
        <f>VLOOKUP(AB60,'PLAN INDICATIVO ORIGINAL '!$D$12:$F$313,3,0)</f>
        <v>DIRECCIÓN DE ATENCIÓN Y TRATAMIENTO</v>
      </c>
      <c r="AD60" s="58" t="str">
        <f>+'PLAN INDICATIVO ORIGINAL '!F70</f>
        <v>DIRECCIÓN DE ATENCIÓN Y TRATAMIENTO</v>
      </c>
      <c r="AE60" s="58" t="s">
        <v>764</v>
      </c>
      <c r="AF60" s="267">
        <f>VLOOKUP(AA60,'PLAN INDICATIVO ORIGINAL '!$C$13:$M$343,6,0)</f>
        <v>0.25</v>
      </c>
      <c r="AG60" s="268">
        <f>VLOOKUP(AA60,'PLAN INDICATIVO ORIGINAL '!$C$13:$M$343,7,0)</f>
        <v>0.25</v>
      </c>
      <c r="AH60" s="268">
        <f>VLOOKUP(AA60,'PLAN INDICATIVO ORIGINAL '!$C$13:$M$343,8,0)</f>
        <v>0.25</v>
      </c>
      <c r="AI60" s="268">
        <f>VLOOKUP(AA60,'PLAN INDICATIVO ORIGINAL '!$C$13:$M$343,9,0)</f>
        <v>0.25</v>
      </c>
      <c r="AJ60" s="268">
        <f>VLOOKUP(AA60,'PLAN INDICATIVO ORIGINAL '!$C$13:$M$343,10,0)</f>
        <v>1</v>
      </c>
      <c r="AK60" s="268" t="str">
        <f>VLOOKUP(AA60,'PLAN INDICATIVO ORIGINAL '!$C$13:$M$343,11,0)</f>
        <v>Porcentaje</v>
      </c>
      <c r="AL60" s="261" t="e">
        <f>VLOOKUP(AA60,'PLAN INDICATIVO ORIGINAL '!$C$13:$M$343,12,0)</f>
        <v>#REF!</v>
      </c>
      <c r="AM60" s="269">
        <f t="shared" ref="AM60:AR60" si="106">+AF60*100</f>
        <v>25</v>
      </c>
      <c r="AN60" s="269">
        <f t="shared" si="106"/>
        <v>25</v>
      </c>
      <c r="AO60" s="269">
        <f t="shared" si="106"/>
        <v>25</v>
      </c>
      <c r="AP60" s="269">
        <f t="shared" si="106"/>
        <v>25</v>
      </c>
      <c r="AQ60" s="269">
        <f t="shared" si="106"/>
        <v>100</v>
      </c>
      <c r="AR60" s="269" t="e">
        <f t="shared" si="106"/>
        <v>#VALUE!</v>
      </c>
      <c r="AS60" s="263" t="s">
        <v>765</v>
      </c>
      <c r="AV60" s="213" t="s">
        <v>202</v>
      </c>
      <c r="AW60" s="213" t="s">
        <v>31</v>
      </c>
      <c r="AX60" s="213" t="s">
        <v>764</v>
      </c>
      <c r="BI60" s="253">
        <v>122</v>
      </c>
      <c r="BJ60" s="58" t="s">
        <v>187</v>
      </c>
    </row>
    <row r="61" spans="1:62" ht="65.25" customHeight="1">
      <c r="A61" s="253">
        <v>124</v>
      </c>
      <c r="B61" s="253" t="str">
        <f t="shared" si="34"/>
        <v>P124</v>
      </c>
      <c r="C61" s="120"/>
      <c r="D61" s="254" t="s">
        <v>19</v>
      </c>
      <c r="E61" s="73" t="str">
        <f>+'PLAN INDICATIVO ORIGINAL '!$D$12</f>
        <v>ATENCIÓN Y TRATAMIENTO PENITENCIARIO</v>
      </c>
      <c r="F61" s="255" t="str">
        <f>+'PLAN INDICATIVO ORIGINAL '!$D$53</f>
        <v>ATENCIÓN Y TRATAMIENTO PENITENCIARIO</v>
      </c>
      <c r="G61" s="255" t="s">
        <v>139</v>
      </c>
      <c r="H61" s="256" t="str">
        <f>+'PLAN INDICATIVO ORIGINAL '!$D$54</f>
        <v>Brindar programas pertinentes de tratamiento penitenciario orientados a la PPL que les permita su resocialización para la vida en libertad.</v>
      </c>
      <c r="I61" s="256" t="s">
        <v>782</v>
      </c>
      <c r="J61" s="264" t="str">
        <f>+'PLAN INDICATIVO ORIGINAL '!$D$74</f>
        <v>LABORAL Y PRODUCTIVO</v>
      </c>
      <c r="K61" s="264" t="s">
        <v>767</v>
      </c>
      <c r="L61" s="141" t="s">
        <v>185</v>
      </c>
      <c r="M61" s="265" t="str">
        <f>+'PLAN INDICATIVO ORIGINAL '!$E$74</f>
        <v>Porcentaje de Población privada de la libertad que redime pena por trabajo.</v>
      </c>
      <c r="N61" s="266">
        <f>VLOOKUP(L61,'PLAN INDICATIVO ORIGINAL '!$C$13:$M$343,6,0)</f>
        <v>2.5000000000000001E-2</v>
      </c>
      <c r="O61" s="266">
        <f>VLOOKUP(L61,'PLAN INDICATIVO ORIGINAL '!$C$13:$M$343,7,0)</f>
        <v>0.05</v>
      </c>
      <c r="P61" s="266">
        <f>VLOOKUP(L61,'PLAN INDICATIVO ORIGINAL '!$C$13:$M$343,8,0)</f>
        <v>7.4999999999999997E-2</v>
      </c>
      <c r="Q61" s="266">
        <f>VLOOKUP(L61,'PLAN INDICATIVO ORIGINAL '!$C$13:$M$343,9,0)</f>
        <v>0.1</v>
      </c>
      <c r="R61" s="266">
        <f>VLOOKUP(L61,'PLAN INDICATIVO ORIGINAL '!$C$13:$M$343,10,0)</f>
        <v>0.1</v>
      </c>
      <c r="S61" s="266" t="str">
        <f>VLOOKUP(L61,'PLAN INDICATIVO ORIGINAL '!$C$13:$M$343,11,0)</f>
        <v>Porcentaje</v>
      </c>
      <c r="T61" s="258" t="e">
        <f>VLOOKUP(L61,'PLAN INDICATIVO ORIGINAL '!$C$13:$M$343,12,0)</f>
        <v>#REF!</v>
      </c>
      <c r="U61" s="258">
        <f t="shared" ref="U61:Z61" si="107">+N61*100</f>
        <v>2.5</v>
      </c>
      <c r="V61" s="258">
        <f t="shared" si="107"/>
        <v>5</v>
      </c>
      <c r="W61" s="258">
        <f t="shared" si="107"/>
        <v>7.5</v>
      </c>
      <c r="X61" s="258">
        <f t="shared" si="107"/>
        <v>10</v>
      </c>
      <c r="Y61" s="258">
        <f t="shared" si="107"/>
        <v>10</v>
      </c>
      <c r="Z61" s="258" t="e">
        <f t="shared" si="107"/>
        <v>#VALUE!</v>
      </c>
      <c r="AA61" s="114" t="str">
        <f>+'PLAN INDICATIVO ORIGINAL '!C83</f>
        <v>P124</v>
      </c>
      <c r="AB61" s="253" t="str">
        <f>+'PLAN INDICATIVO ORIGINAL '!D83</f>
        <v xml:space="preserve">Instituto participando en (2) ferias de exposición  regional, propendiendo por la comercialización de bienes y servicios elaborados por la población de internos.  </v>
      </c>
      <c r="AC61" s="58" t="str">
        <f>VLOOKUP(AB61,'PLAN INDICATIVO ORIGINAL '!$D$12:$F$313,3,0)</f>
        <v>DIRECCIÓN DE ATENCIÓN Y TRATAMIENTO</v>
      </c>
      <c r="AD61" s="58" t="str">
        <f>+'PLAN INDICATIVO ORIGINAL '!F71</f>
        <v>DIRECCIÓN DE ATENCIÓN Y TRATAMIENTO</v>
      </c>
      <c r="AE61" s="58" t="s">
        <v>764</v>
      </c>
      <c r="AF61" s="259">
        <f>VLOOKUP(AA61,'PLAN INDICATIVO ORIGINAL '!$C$13:$M$343,6,0)</f>
        <v>2</v>
      </c>
      <c r="AG61" s="260">
        <f>VLOOKUP(AA61,'PLAN INDICATIVO ORIGINAL '!$C$13:$M$343,7,0)</f>
        <v>2</v>
      </c>
      <c r="AH61" s="260">
        <f>VLOOKUP(AA61,'PLAN INDICATIVO ORIGINAL '!$C$13:$M$343,8,0)</f>
        <v>2</v>
      </c>
      <c r="AI61" s="260">
        <f>VLOOKUP(AA61,'PLAN INDICATIVO ORIGINAL '!$C$13:$M$343,9,0)</f>
        <v>2</v>
      </c>
      <c r="AJ61" s="260">
        <f>VLOOKUP(AA61,'PLAN INDICATIVO ORIGINAL '!$C$13:$M$343,10,0)</f>
        <v>2</v>
      </c>
      <c r="AK61" s="260" t="str">
        <f>VLOOKUP(AA61,'PLAN INDICATIVO ORIGINAL '!$C$13:$M$343,11,0)</f>
        <v>Número</v>
      </c>
      <c r="AL61" s="261" t="e">
        <f>VLOOKUP(AA61,'PLAN INDICATIVO ORIGINAL '!$C$13:$M$343,12,0)</f>
        <v>#REF!</v>
      </c>
      <c r="AM61" s="262">
        <f t="shared" ref="AM61:AR61" si="108">+AF61</f>
        <v>2</v>
      </c>
      <c r="AN61" s="262">
        <f t="shared" si="108"/>
        <v>2</v>
      </c>
      <c r="AO61" s="262">
        <f t="shared" si="108"/>
        <v>2</v>
      </c>
      <c r="AP61" s="262">
        <f t="shared" si="108"/>
        <v>2</v>
      </c>
      <c r="AQ61" s="262">
        <f t="shared" si="108"/>
        <v>2</v>
      </c>
      <c r="AR61" s="262" t="str">
        <f t="shared" si="108"/>
        <v>Número</v>
      </c>
      <c r="AS61" s="263" t="s">
        <v>765</v>
      </c>
      <c r="AV61" s="213" t="s">
        <v>204</v>
      </c>
      <c r="AW61" s="213" t="s">
        <v>31</v>
      </c>
      <c r="AX61" s="213" t="s">
        <v>764</v>
      </c>
      <c r="BI61" s="253">
        <v>124</v>
      </c>
      <c r="BJ61" s="58" t="s">
        <v>187</v>
      </c>
    </row>
    <row r="62" spans="1:62" ht="65.25" customHeight="1">
      <c r="A62" s="253">
        <v>125</v>
      </c>
      <c r="B62" s="253" t="str">
        <f t="shared" si="34"/>
        <v>P125</v>
      </c>
      <c r="C62" s="120"/>
      <c r="D62" s="254" t="s">
        <v>19</v>
      </c>
      <c r="E62" s="73" t="str">
        <f>+'PLAN INDICATIVO ORIGINAL '!$D$12</f>
        <v>ATENCIÓN Y TRATAMIENTO PENITENCIARIO</v>
      </c>
      <c r="F62" s="255" t="str">
        <f>+'PLAN INDICATIVO ORIGINAL '!$D$53</f>
        <v>ATENCIÓN Y TRATAMIENTO PENITENCIARIO</v>
      </c>
      <c r="G62" s="255" t="s">
        <v>139</v>
      </c>
      <c r="H62" s="256" t="str">
        <f>+'PLAN INDICATIVO ORIGINAL '!$D$54</f>
        <v>Brindar programas pertinentes de tratamiento penitenciario orientados a la PPL que les permita su resocialización para la vida en libertad.</v>
      </c>
      <c r="I62" s="256" t="s">
        <v>782</v>
      </c>
      <c r="J62" s="264" t="str">
        <f>+'PLAN INDICATIVO ORIGINAL '!$D$74</f>
        <v>LABORAL Y PRODUCTIVO</v>
      </c>
      <c r="K62" s="264" t="s">
        <v>767</v>
      </c>
      <c r="L62" s="141" t="s">
        <v>185</v>
      </c>
      <c r="M62" s="265" t="str">
        <f>+'PLAN INDICATIVO ORIGINAL '!$E$74</f>
        <v>Porcentaje de Población privada de la libertad que redime pena por trabajo.</v>
      </c>
      <c r="N62" s="266">
        <f>VLOOKUP(L62,'PLAN INDICATIVO ORIGINAL '!$C$13:$M$343,6,0)</f>
        <v>2.5000000000000001E-2</v>
      </c>
      <c r="O62" s="266">
        <f>VLOOKUP(L62,'PLAN INDICATIVO ORIGINAL '!$C$13:$M$343,7,0)</f>
        <v>0.05</v>
      </c>
      <c r="P62" s="266">
        <f>VLOOKUP(L62,'PLAN INDICATIVO ORIGINAL '!$C$13:$M$343,8,0)</f>
        <v>7.4999999999999997E-2</v>
      </c>
      <c r="Q62" s="266">
        <f>VLOOKUP(L62,'PLAN INDICATIVO ORIGINAL '!$C$13:$M$343,9,0)</f>
        <v>0.1</v>
      </c>
      <c r="R62" s="266">
        <f>VLOOKUP(L62,'PLAN INDICATIVO ORIGINAL '!$C$13:$M$343,10,0)</f>
        <v>0.1</v>
      </c>
      <c r="S62" s="266" t="str">
        <f>VLOOKUP(L62,'PLAN INDICATIVO ORIGINAL '!$C$13:$M$343,11,0)</f>
        <v>Porcentaje</v>
      </c>
      <c r="T62" s="258" t="e">
        <f>VLOOKUP(L62,'PLAN INDICATIVO ORIGINAL '!$C$13:$M$343,12,0)</f>
        <v>#REF!</v>
      </c>
      <c r="U62" s="258">
        <f t="shared" ref="U62:Z62" si="109">+N62*100</f>
        <v>2.5</v>
      </c>
      <c r="V62" s="258">
        <f t="shared" si="109"/>
        <v>5</v>
      </c>
      <c r="W62" s="258">
        <f t="shared" si="109"/>
        <v>7.5</v>
      </c>
      <c r="X62" s="258">
        <f t="shared" si="109"/>
        <v>10</v>
      </c>
      <c r="Y62" s="258">
        <f t="shared" si="109"/>
        <v>10</v>
      </c>
      <c r="Z62" s="258" t="e">
        <f t="shared" si="109"/>
        <v>#VALUE!</v>
      </c>
      <c r="AA62" s="114" t="str">
        <f>+'PLAN INDICATIVO ORIGINAL '!C84</f>
        <v>P125</v>
      </c>
      <c r="AB62" s="253" t="str">
        <f>+'PLAN INDICATIVO ORIGINAL '!D84</f>
        <v xml:space="preserve">Instituto participando en (3) ferias de carácter nacional,  donde se incluya la vinculación de las (6) regionales y eron del país. </v>
      </c>
      <c r="AC62" s="58" t="str">
        <f>VLOOKUP(AB62,'PLAN INDICATIVO ORIGINAL '!$D$12:$F$313,3,0)</f>
        <v>DIRECCIÓN DE ATENCIÓN Y TRATAMIENTO</v>
      </c>
      <c r="AD62" s="58" t="str">
        <f>+'PLAN INDICATIVO ORIGINAL '!F72</f>
        <v>DIRECCIÓN DE ATENCIÓN Y TRATAMIENTO</v>
      </c>
      <c r="AE62" s="58" t="s">
        <v>764</v>
      </c>
      <c r="AF62" s="259">
        <f>VLOOKUP(AA62,'PLAN INDICATIVO ORIGINAL '!$C$13:$M$343,6,0)</f>
        <v>3</v>
      </c>
      <c r="AG62" s="260">
        <f>VLOOKUP(AA62,'PLAN INDICATIVO ORIGINAL '!$C$13:$M$343,7,0)</f>
        <v>3</v>
      </c>
      <c r="AH62" s="260">
        <f>VLOOKUP(AA62,'PLAN INDICATIVO ORIGINAL '!$C$13:$M$343,8,0)</f>
        <v>3</v>
      </c>
      <c r="AI62" s="260">
        <f>VLOOKUP(AA62,'PLAN INDICATIVO ORIGINAL '!$C$13:$M$343,9,0)</f>
        <v>3</v>
      </c>
      <c r="AJ62" s="260">
        <f>VLOOKUP(AA62,'PLAN INDICATIVO ORIGINAL '!$C$13:$M$343,10,0)</f>
        <v>12</v>
      </c>
      <c r="AK62" s="260" t="str">
        <f>VLOOKUP(AA62,'PLAN INDICATIVO ORIGINAL '!$C$13:$M$343,11,0)</f>
        <v>Número</v>
      </c>
      <c r="AL62" s="261" t="e">
        <f>VLOOKUP(AA62,'PLAN INDICATIVO ORIGINAL '!$C$13:$M$343,12,0)</f>
        <v>#REF!</v>
      </c>
      <c r="AM62" s="262">
        <f t="shared" ref="AM62:AR62" si="110">+AF62</f>
        <v>3</v>
      </c>
      <c r="AN62" s="262">
        <f t="shared" si="110"/>
        <v>3</v>
      </c>
      <c r="AO62" s="262">
        <f t="shared" si="110"/>
        <v>3</v>
      </c>
      <c r="AP62" s="262">
        <f t="shared" si="110"/>
        <v>3</v>
      </c>
      <c r="AQ62" s="262">
        <f t="shared" si="110"/>
        <v>12</v>
      </c>
      <c r="AR62" s="262" t="str">
        <f t="shared" si="110"/>
        <v>Número</v>
      </c>
      <c r="AS62" s="263" t="s">
        <v>765</v>
      </c>
      <c r="AV62" s="213" t="s">
        <v>206</v>
      </c>
      <c r="AW62" s="213" t="s">
        <v>31</v>
      </c>
      <c r="AX62" s="213" t="s">
        <v>764</v>
      </c>
      <c r="BI62" s="253">
        <v>125</v>
      </c>
      <c r="BJ62" s="58" t="s">
        <v>187</v>
      </c>
    </row>
    <row r="63" spans="1:62" ht="68.25" customHeight="1">
      <c r="A63" s="253">
        <v>4</v>
      </c>
      <c r="B63" s="253" t="str">
        <f t="shared" si="34"/>
        <v>P4</v>
      </c>
      <c r="C63" s="126" t="s">
        <v>33</v>
      </c>
      <c r="D63" s="254" t="s">
        <v>19</v>
      </c>
      <c r="E63" s="73" t="str">
        <f>+'PLAN INDICATIVO ORIGINAL '!$D$12</f>
        <v>ATENCIÓN Y TRATAMIENTO PENITENCIARIO</v>
      </c>
      <c r="F63" s="255" t="str">
        <f>+'PLAN INDICATIVO ORIGINAL '!$D$53</f>
        <v>ATENCIÓN Y TRATAMIENTO PENITENCIARIO</v>
      </c>
      <c r="G63" s="255" t="s">
        <v>139</v>
      </c>
      <c r="H63" s="256" t="str">
        <f>+'PLAN INDICATIVO ORIGINAL '!$D$54</f>
        <v>Brindar programas pertinentes de tratamiento penitenciario orientados a la PPL que les permita su resocialización para la vida en libertad.</v>
      </c>
      <c r="I63" s="256" t="s">
        <v>783</v>
      </c>
      <c r="J63" s="264" t="str">
        <f>+'PLAN INDICATIVO ORIGINAL '!$D$85</f>
        <v>PAZ Y RESOCIALIZACIÓN</v>
      </c>
      <c r="K63" s="264" t="s">
        <v>767</v>
      </c>
      <c r="L63" s="141" t="s">
        <v>209</v>
      </c>
      <c r="M63" s="265" t="str">
        <f>+'PLAN INDICATIVO ORIGINAL '!E85</f>
        <v>Porcentaje de población beneficiada con los programas de tratamiento especial  para internos de justicia y paz (Ley 975 del 2005).</v>
      </c>
      <c r="N63" s="266">
        <f>VLOOKUP(L63,'PLAN INDICATIVO ORIGINAL '!$C$13:$M$343,6,0)</f>
        <v>0.35</v>
      </c>
      <c r="O63" s="266">
        <f>VLOOKUP(L63,'PLAN INDICATIVO ORIGINAL '!$C$13:$M$343,7,0)</f>
        <v>0.65</v>
      </c>
      <c r="P63" s="266">
        <f>VLOOKUP(L63,'PLAN INDICATIVO ORIGINAL '!$C$13:$M$343,8,0)</f>
        <v>0.8</v>
      </c>
      <c r="Q63" s="266">
        <f>VLOOKUP(L63,'PLAN INDICATIVO ORIGINAL '!$C$13:$M$343,9,0)</f>
        <v>1</v>
      </c>
      <c r="R63" s="266">
        <f>VLOOKUP(L63,'PLAN INDICATIVO ORIGINAL '!$C$13:$M$343,10,0)</f>
        <v>1</v>
      </c>
      <c r="S63" s="266" t="str">
        <f>VLOOKUP(L63,'PLAN INDICATIVO ORIGINAL '!$C$13:$M$343,11,0)</f>
        <v>Porcentaje</v>
      </c>
      <c r="T63" s="258" t="e">
        <f>VLOOKUP(L63,'PLAN INDICATIVO ORIGINAL '!$C$13:$M$343,12,0)</f>
        <v>#REF!</v>
      </c>
      <c r="U63" s="258">
        <f>+N63</f>
        <v>0.35</v>
      </c>
      <c r="V63" s="258">
        <f>+O63*100</f>
        <v>65</v>
      </c>
      <c r="W63" s="258">
        <f>+P63*100</f>
        <v>80</v>
      </c>
      <c r="X63" s="258">
        <f>+Q63*100</f>
        <v>100</v>
      </c>
      <c r="Y63" s="258">
        <f>+R63*100</f>
        <v>100</v>
      </c>
      <c r="Z63" s="258" t="e">
        <f>+S63*100</f>
        <v>#VALUE!</v>
      </c>
      <c r="AA63" s="253" t="str">
        <f>+'PLAN INDICATIVO ORIGINAL '!C86</f>
        <v>P4</v>
      </c>
      <c r="AB63" s="253" t="str">
        <f>+'PLAN INDICATIVO ORIGINAL '!D86</f>
        <v xml:space="preserve">ERON  de Justicia y Paz (nombrados como Justicia y Paz mediante  resolución)  fortalecidos con la implementación del  Modelo de Atención e Intervención Integral para los Internos de Justicia y Paz – MAIJUP. </v>
      </c>
      <c r="AC63" s="58" t="str">
        <f>VLOOKUP(AB63,'PLAN INDICATIVO ORIGINAL '!$D$12:$F$313,3,0)</f>
        <v>DIRECCIÓN DE ATENCIÓN Y TRATAMIENTO</v>
      </c>
      <c r="AD63" s="58" t="str">
        <f>+'PLAN INDICATIVO ORIGINAL '!F73</f>
        <v>DIRECCIÓN DE ATENCIÓN Y TRATAMIENTO</v>
      </c>
      <c r="AE63" s="58" t="s">
        <v>764</v>
      </c>
      <c r="AF63" s="259">
        <f>VLOOKUP(AA63,'PLAN INDICATIVO ORIGINAL '!$C$13:$M$343,6,0)</f>
        <v>10</v>
      </c>
      <c r="AG63" s="260">
        <f>VLOOKUP(AA63,'PLAN INDICATIVO ORIGINAL '!$C$13:$M$343,7,0)</f>
        <v>10</v>
      </c>
      <c r="AH63" s="260">
        <f>VLOOKUP(AA63,'PLAN INDICATIVO ORIGINAL '!$C$13:$M$343,8,0)</f>
        <v>10</v>
      </c>
      <c r="AI63" s="260">
        <f>VLOOKUP(AA63,'PLAN INDICATIVO ORIGINAL '!$C$13:$M$343,9,0)</f>
        <v>10</v>
      </c>
      <c r="AJ63" s="260">
        <f>VLOOKUP(AA63,'PLAN INDICATIVO ORIGINAL '!$C$13:$M$343,10,0)</f>
        <v>10</v>
      </c>
      <c r="AK63" s="260" t="str">
        <f>VLOOKUP(AA63,'PLAN INDICATIVO ORIGINAL '!$C$13:$M$343,11,0)</f>
        <v>Número</v>
      </c>
      <c r="AL63" s="261" t="e">
        <f>VLOOKUP(AA63,'PLAN INDICATIVO ORIGINAL '!$C$13:$M$343,12,0)</f>
        <v>#REF!</v>
      </c>
      <c r="AM63" s="262">
        <f t="shared" ref="AM63:AR63" si="111">+AF63</f>
        <v>10</v>
      </c>
      <c r="AN63" s="262">
        <f t="shared" si="111"/>
        <v>10</v>
      </c>
      <c r="AO63" s="262">
        <f t="shared" si="111"/>
        <v>10</v>
      </c>
      <c r="AP63" s="262">
        <f t="shared" si="111"/>
        <v>10</v>
      </c>
      <c r="AQ63" s="262">
        <f t="shared" si="111"/>
        <v>10</v>
      </c>
      <c r="AR63" s="262" t="str">
        <f t="shared" si="111"/>
        <v>Número</v>
      </c>
      <c r="AS63" s="263" t="s">
        <v>765</v>
      </c>
      <c r="AV63" s="213" t="s">
        <v>213</v>
      </c>
      <c r="AW63" s="213" t="s">
        <v>31</v>
      </c>
      <c r="AX63" s="213" t="s">
        <v>764</v>
      </c>
      <c r="BI63" s="253">
        <v>4</v>
      </c>
      <c r="BJ63" s="58" t="s">
        <v>212</v>
      </c>
    </row>
    <row r="64" spans="1:62" ht="58.5" customHeight="1">
      <c r="A64" s="253">
        <v>126</v>
      </c>
      <c r="B64" s="253" t="str">
        <f t="shared" si="34"/>
        <v>P126</v>
      </c>
      <c r="C64" s="120" t="s">
        <v>33</v>
      </c>
      <c r="D64" s="254" t="s">
        <v>19</v>
      </c>
      <c r="E64" s="73" t="str">
        <f>+'PLAN INDICATIVO ORIGINAL '!$D$12</f>
        <v>ATENCIÓN Y TRATAMIENTO PENITENCIARIO</v>
      </c>
      <c r="F64" s="255" t="str">
        <f>+'PLAN INDICATIVO ORIGINAL '!$D$53</f>
        <v>ATENCIÓN Y TRATAMIENTO PENITENCIARIO</v>
      </c>
      <c r="G64" s="255" t="s">
        <v>139</v>
      </c>
      <c r="H64" s="256" t="str">
        <f>+'PLAN INDICATIVO ORIGINAL '!$D$54</f>
        <v>Brindar programas pertinentes de tratamiento penitenciario orientados a la PPL que les permita su resocialización para la vida en libertad.</v>
      </c>
      <c r="I64" s="256" t="s">
        <v>784</v>
      </c>
      <c r="J64" s="264" t="str">
        <f>+'PLAN INDICATIVO ORIGINAL '!$D$87</f>
        <v>POSPENADOS</v>
      </c>
      <c r="K64" s="141" t="s">
        <v>763</v>
      </c>
      <c r="L64" s="141" t="s">
        <v>216</v>
      </c>
      <c r="M64" s="257" t="str">
        <f>+'PLAN INDICATIVO ORIGINAL '!$E$87</f>
        <v>Porcentaje de población beneficiada con el programa de pos penados.</v>
      </c>
      <c r="N64" s="266">
        <f>VLOOKUP(L64,'PLAN INDICATIVO ORIGINAL '!$C$13:$M$343,6,0)</f>
        <v>0</v>
      </c>
      <c r="O64" s="266">
        <f>VLOOKUP(L64,'PLAN INDICATIVO ORIGINAL '!$C$13:$M$343,7,0)</f>
        <v>1</v>
      </c>
      <c r="P64" s="266">
        <f>VLOOKUP(L64,'PLAN INDICATIVO ORIGINAL '!$C$13:$M$343,8,0)</f>
        <v>1</v>
      </c>
      <c r="Q64" s="266">
        <f>VLOOKUP(L64,'PLAN INDICATIVO ORIGINAL '!$C$13:$M$343,9,0)</f>
        <v>1</v>
      </c>
      <c r="R64" s="266">
        <f>VLOOKUP(L64,'PLAN INDICATIVO ORIGINAL '!$C$13:$M$343,10,0)</f>
        <v>1</v>
      </c>
      <c r="S64" s="266" t="str">
        <f>VLOOKUP(L64,'PLAN INDICATIVO ORIGINAL '!$C$13:$M$343,11,0)</f>
        <v>Porcentaje</v>
      </c>
      <c r="T64" s="258" t="e">
        <f>VLOOKUP(L64,'PLAN INDICATIVO ORIGINAL '!$C$13:$M$343,12,0)</f>
        <v>#REF!</v>
      </c>
      <c r="U64" s="258">
        <f t="shared" ref="U64:Z64" si="112">+N64*100</f>
        <v>0</v>
      </c>
      <c r="V64" s="258">
        <f t="shared" si="112"/>
        <v>100</v>
      </c>
      <c r="W64" s="258">
        <f t="shared" si="112"/>
        <v>100</v>
      </c>
      <c r="X64" s="258">
        <f t="shared" si="112"/>
        <v>100</v>
      </c>
      <c r="Y64" s="258">
        <f t="shared" si="112"/>
        <v>100</v>
      </c>
      <c r="Z64" s="258" t="e">
        <f t="shared" si="112"/>
        <v>#VALUE!</v>
      </c>
      <c r="AA64" s="114" t="str">
        <f>+'PLAN INDICATIVO ORIGINAL '!C88</f>
        <v>P126</v>
      </c>
      <c r="AB64" s="253" t="str">
        <f>+'PLAN INDICATIVO ORIGINAL '!D88</f>
        <v>Casa Libertad creada como primer centro de atención, orientación y apoyo, en coordinación con el Minjsticia, Colsubsidio y Fundación Teatro Interno.</v>
      </c>
      <c r="AC64" s="58" t="str">
        <f>VLOOKUP(AB64,'PLAN INDICATIVO ORIGINAL '!$D$12:$F$313,3,0)</f>
        <v>DIRECCIÓN DE ATENCIÓN Y TRATAMIENTO</v>
      </c>
      <c r="AD64" s="58" t="str">
        <f>+'PLAN INDICATIVO ORIGINAL '!F74</f>
        <v>SUBDIRECCIÓN DE ACTIVIDADES PRODUCTIVAS</v>
      </c>
      <c r="AE64" s="58" t="s">
        <v>764</v>
      </c>
      <c r="AF64" s="259">
        <f>VLOOKUP(AA64,'PLAN INDICATIVO ORIGINAL '!$C$13:$M$343,6,0)</f>
        <v>1</v>
      </c>
      <c r="AG64" s="260">
        <f>VLOOKUP(AA64,'PLAN INDICATIVO ORIGINAL '!$C$13:$M$343,7,0)</f>
        <v>1</v>
      </c>
      <c r="AH64" s="260">
        <f>VLOOKUP(AA64,'PLAN INDICATIVO ORIGINAL '!$C$13:$M$343,8,0)</f>
        <v>0</v>
      </c>
      <c r="AI64" s="260">
        <f>VLOOKUP(AA64,'PLAN INDICATIVO ORIGINAL '!$C$13:$M$343,9,0)</f>
        <v>0</v>
      </c>
      <c r="AJ64" s="260">
        <f>VLOOKUP(AA64,'PLAN INDICATIVO ORIGINAL '!$C$13:$M$343,10,0)</f>
        <v>1</v>
      </c>
      <c r="AK64" s="260" t="str">
        <f>VLOOKUP(AA64,'PLAN INDICATIVO ORIGINAL '!$C$13:$M$343,11,0)</f>
        <v>Número</v>
      </c>
      <c r="AL64" s="261" t="e">
        <f>VLOOKUP(AA64,'PLAN INDICATIVO ORIGINAL '!$C$13:$M$343,12,0)</f>
        <v>#REF!</v>
      </c>
      <c r="AM64" s="262">
        <f t="shared" ref="AM64:AR64" si="113">+AF64</f>
        <v>1</v>
      </c>
      <c r="AN64" s="262">
        <f t="shared" si="113"/>
        <v>1</v>
      </c>
      <c r="AO64" s="262">
        <f t="shared" si="113"/>
        <v>0</v>
      </c>
      <c r="AP64" s="262">
        <f t="shared" si="113"/>
        <v>0</v>
      </c>
      <c r="AQ64" s="262">
        <f t="shared" si="113"/>
        <v>1</v>
      </c>
      <c r="AR64" s="262" t="str">
        <f t="shared" si="113"/>
        <v>Número</v>
      </c>
      <c r="AS64" s="263" t="s">
        <v>765</v>
      </c>
      <c r="AV64" s="213" t="s">
        <v>219</v>
      </c>
      <c r="AW64" s="213" t="s">
        <v>31</v>
      </c>
      <c r="AX64" s="213" t="s">
        <v>764</v>
      </c>
      <c r="BI64" s="253">
        <v>126</v>
      </c>
      <c r="BJ64" s="58" t="s">
        <v>187</v>
      </c>
    </row>
    <row r="65" spans="1:62" ht="68.25" customHeight="1">
      <c r="A65" s="164">
        <v>188</v>
      </c>
      <c r="B65" s="253" t="str">
        <f t="shared" si="34"/>
        <v>P188</v>
      </c>
      <c r="C65" s="135" t="s">
        <v>36</v>
      </c>
      <c r="D65" s="254" t="s">
        <v>19</v>
      </c>
      <c r="E65" s="73" t="str">
        <f>+'PLAN INDICATIVO ORIGINAL '!$D$12</f>
        <v>ATENCIÓN Y TRATAMIENTO PENITENCIARIO</v>
      </c>
      <c r="F65" s="255" t="str">
        <f>+'PLAN INDICATIVO ORIGINAL '!$D$53</f>
        <v>ATENCIÓN Y TRATAMIENTO PENITENCIARIO</v>
      </c>
      <c r="G65" s="255" t="s">
        <v>139</v>
      </c>
      <c r="H65" s="256" t="str">
        <f>+'PLAN INDICATIVO ORIGINAL '!$D$54</f>
        <v>Brindar programas pertinentes de tratamiento penitenciario orientados a la PPL que les permita su resocialización para la vida en libertad.</v>
      </c>
      <c r="I65" s="256" t="s">
        <v>784</v>
      </c>
      <c r="J65" s="264" t="str">
        <f>+'PLAN INDICATIVO ORIGINAL '!$D$87</f>
        <v>POSPENADOS</v>
      </c>
      <c r="K65" s="141" t="s">
        <v>763</v>
      </c>
      <c r="L65" s="141" t="s">
        <v>216</v>
      </c>
      <c r="M65" s="257" t="str">
        <f>+'PLAN INDICATIVO ORIGINAL '!$E$87</f>
        <v>Porcentaje de población beneficiada con el programa de pos penados.</v>
      </c>
      <c r="N65" s="266">
        <f>VLOOKUP(L65,'PLAN INDICATIVO ORIGINAL '!$C$13:$M$343,6,0)</f>
        <v>0</v>
      </c>
      <c r="O65" s="266">
        <f>VLOOKUP(L65,'PLAN INDICATIVO ORIGINAL '!$C$13:$M$343,7,0)</f>
        <v>1</v>
      </c>
      <c r="P65" s="266">
        <f>VLOOKUP(L65,'PLAN INDICATIVO ORIGINAL '!$C$13:$M$343,8,0)</f>
        <v>1</v>
      </c>
      <c r="Q65" s="266">
        <f>VLOOKUP(L65,'PLAN INDICATIVO ORIGINAL '!$C$13:$M$343,9,0)</f>
        <v>1</v>
      </c>
      <c r="R65" s="266">
        <f>VLOOKUP(L65,'PLAN INDICATIVO ORIGINAL '!$C$13:$M$343,10,0)</f>
        <v>1</v>
      </c>
      <c r="S65" s="266" t="str">
        <f>VLOOKUP(L65,'PLAN INDICATIVO ORIGINAL '!$C$13:$M$343,11,0)</f>
        <v>Porcentaje</v>
      </c>
      <c r="T65" s="258" t="e">
        <f>VLOOKUP(L65,'PLAN INDICATIVO ORIGINAL '!$C$13:$M$343,12,0)</f>
        <v>#REF!</v>
      </c>
      <c r="U65" s="258">
        <f t="shared" ref="U65:Z65" si="114">+N65*100</f>
        <v>0</v>
      </c>
      <c r="V65" s="258">
        <f t="shared" si="114"/>
        <v>100</v>
      </c>
      <c r="W65" s="258">
        <f t="shared" si="114"/>
        <v>100</v>
      </c>
      <c r="X65" s="258">
        <f t="shared" si="114"/>
        <v>100</v>
      </c>
      <c r="Y65" s="258">
        <f t="shared" si="114"/>
        <v>100</v>
      </c>
      <c r="Z65" s="258" t="e">
        <f t="shared" si="114"/>
        <v>#VALUE!</v>
      </c>
      <c r="AA65" s="164" t="str">
        <f>+'PLAN INDICATIVO ORIGINAL '!C89</f>
        <v>P188</v>
      </c>
      <c r="AB65" s="164" t="str">
        <f>+'PLAN INDICATIVO ORIGINAL '!D89</f>
        <v xml:space="preserve">Presentación de un proyecto para la caracterización y diagnóstico ocupacional de la PPL, que incluya posibilidades productivas  para pos penados </v>
      </c>
      <c r="AC65" s="58" t="str">
        <f>VLOOKUP(AB65,'PLAN INDICATIVO ORIGINAL '!$D$12:$F$313,3,0)</f>
        <v>DIRECCIÓN DE ATENCIÓN Y TRATAMIENTO</v>
      </c>
      <c r="AD65" s="58" t="str">
        <f>+'PLAN INDICATIVO ORIGINAL '!F75</f>
        <v>DIRECCIÓN DE ATENCIÓN Y TRATAMIENTO</v>
      </c>
      <c r="AE65" s="58" t="s">
        <v>764</v>
      </c>
      <c r="AF65" s="259">
        <f>VLOOKUP(AA65,'PLAN INDICATIVO ORIGINAL '!$C$13:$M$343,6,0)</f>
        <v>0</v>
      </c>
      <c r="AG65" s="260">
        <f>VLOOKUP(AA65,'PLAN INDICATIVO ORIGINAL '!$C$13:$M$343,7,0)</f>
        <v>1</v>
      </c>
      <c r="AH65" s="260">
        <f>VLOOKUP(AA65,'PLAN INDICATIVO ORIGINAL '!$C$13:$M$343,8,0)</f>
        <v>0</v>
      </c>
      <c r="AI65" s="260">
        <f>VLOOKUP(AA65,'PLAN INDICATIVO ORIGINAL '!$C$13:$M$343,9,0)</f>
        <v>0</v>
      </c>
      <c r="AJ65" s="260">
        <f>VLOOKUP(AA65,'PLAN INDICATIVO ORIGINAL '!$C$13:$M$343,10,0)</f>
        <v>1</v>
      </c>
      <c r="AK65" s="260" t="str">
        <f>VLOOKUP(AA65,'PLAN INDICATIVO ORIGINAL '!$C$13:$M$343,11,0)</f>
        <v>Número</v>
      </c>
      <c r="AL65" s="261" t="e">
        <f>VLOOKUP(AA65,'PLAN INDICATIVO ORIGINAL '!$C$13:$M$343,12,0)</f>
        <v>#REF!</v>
      </c>
      <c r="AM65" s="262">
        <f t="shared" ref="AM65:AR65" si="115">+AF65</f>
        <v>0</v>
      </c>
      <c r="AN65" s="262">
        <f t="shared" si="115"/>
        <v>1</v>
      </c>
      <c r="AO65" s="262">
        <f t="shared" si="115"/>
        <v>0</v>
      </c>
      <c r="AP65" s="262">
        <f t="shared" si="115"/>
        <v>0</v>
      </c>
      <c r="AQ65" s="262">
        <f t="shared" si="115"/>
        <v>1</v>
      </c>
      <c r="AR65" s="262" t="str">
        <f t="shared" si="115"/>
        <v>Número</v>
      </c>
      <c r="AS65" s="263" t="s">
        <v>765</v>
      </c>
      <c r="AV65" s="213" t="s">
        <v>221</v>
      </c>
      <c r="AW65" s="213" t="s">
        <v>31</v>
      </c>
      <c r="AX65" s="213" t="s">
        <v>764</v>
      </c>
      <c r="BI65" s="164">
        <v>188</v>
      </c>
      <c r="BJ65" s="58" t="s">
        <v>161</v>
      </c>
    </row>
    <row r="66" spans="1:62" ht="72.75" customHeight="1">
      <c r="A66" s="253">
        <v>1</v>
      </c>
      <c r="B66" s="253" t="str">
        <f t="shared" si="34"/>
        <v>P1</v>
      </c>
      <c r="C66" s="281"/>
      <c r="D66" s="282" t="s">
        <v>224</v>
      </c>
      <c r="E66" s="283" t="str">
        <f>+'PLAN INDICATIVO ORIGINAL '!$D$90</f>
        <v xml:space="preserve">SEGURIDAD PENITENCIARIA Y CARCELARIA </v>
      </c>
      <c r="F66" s="255" t="str">
        <f>+'PLAN INDICATIVO ORIGINAL '!$D$91</f>
        <v>SEGURIDAD Y CUSTODIA</v>
      </c>
      <c r="G66" s="255" t="s">
        <v>231</v>
      </c>
      <c r="H66" s="256" t="s">
        <v>232</v>
      </c>
      <c r="I66" s="256" t="s">
        <v>785</v>
      </c>
      <c r="J66" s="264" t="str">
        <f>+'PLAN INDICATIVO ORIGINAL '!$D$93</f>
        <v xml:space="preserve">SEGURIDAD Y VIGILANCIA </v>
      </c>
      <c r="K66" s="264" t="s">
        <v>767</v>
      </c>
      <c r="L66" s="141" t="s">
        <v>234</v>
      </c>
      <c r="M66" s="265" t="str">
        <f>+'PLAN INDICATIVO ORIGINAL '!$E$93</f>
        <v>Porcentaje de ERON clasificados según Ley 1709 de 2014.</v>
      </c>
      <c r="N66" s="266">
        <f>VLOOKUP(L66,'PLAN INDICATIVO ORIGINAL '!$C$13:$M$343,6,0)</f>
        <v>0</v>
      </c>
      <c r="O66" s="266">
        <f>VLOOKUP(L66,'PLAN INDICATIVO ORIGINAL '!$C$13:$M$343,7,0)</f>
        <v>0</v>
      </c>
      <c r="P66" s="266">
        <f>VLOOKUP(L66,'PLAN INDICATIVO ORIGINAL '!$C$13:$M$343,8,0)</f>
        <v>0.1</v>
      </c>
      <c r="Q66" s="266">
        <f>VLOOKUP(L66,'PLAN INDICATIVO ORIGINAL '!$C$13:$M$343,9,0)</f>
        <v>0.12</v>
      </c>
      <c r="R66" s="266">
        <f>VLOOKUP(L66,'PLAN INDICATIVO ORIGINAL '!$C$13:$M$343,10,0)</f>
        <v>0.22</v>
      </c>
      <c r="S66" s="266" t="str">
        <f>VLOOKUP(L66,'PLAN INDICATIVO ORIGINAL '!$C$13:$M$343,11,0)</f>
        <v>Porcentaje</v>
      </c>
      <c r="T66" s="258" t="e">
        <f>VLOOKUP(L66,'PLAN INDICATIVO ORIGINAL '!$C$13:$M$343,12,0)</f>
        <v>#REF!</v>
      </c>
      <c r="U66" s="258">
        <f t="shared" ref="U66:Z66" si="116">+N66*100</f>
        <v>0</v>
      </c>
      <c r="V66" s="258">
        <f t="shared" si="116"/>
        <v>0</v>
      </c>
      <c r="W66" s="258">
        <f t="shared" si="116"/>
        <v>10</v>
      </c>
      <c r="X66" s="258">
        <f t="shared" si="116"/>
        <v>12</v>
      </c>
      <c r="Y66" s="258">
        <f t="shared" si="116"/>
        <v>22</v>
      </c>
      <c r="Z66" s="258" t="e">
        <f t="shared" si="116"/>
        <v>#VALUE!</v>
      </c>
      <c r="AA66" s="253" t="str">
        <f>+'PLAN INDICATIVO ORIGINAL '!C95</f>
        <v>P1</v>
      </c>
      <c r="AB66" s="253" t="str">
        <f>+'PLAN INDICATIVO ORIGINAL '!D95</f>
        <v>Proyecto de inversión formulado para implementación del CERVI</v>
      </c>
      <c r="AC66" s="58" t="str">
        <f>VLOOKUP(AB66,'PLAN INDICATIVO ORIGINAL '!$D$12:$F$313,3,0)</f>
        <v xml:space="preserve">SUBDIRECCIÓN DE SEGURIDAD Y VIGILANCIA </v>
      </c>
      <c r="AD66" s="58" t="str">
        <f>VLOOKUP(AB66,'PLAN INDICATIVO ORIGINAL '!$D$12:$F$313,3,0)</f>
        <v xml:space="preserve">SUBDIRECCIÓN DE SEGURIDAD Y VIGILANCIA </v>
      </c>
      <c r="AE66" s="58" t="s">
        <v>786</v>
      </c>
      <c r="AF66" s="259">
        <f>VLOOKUP(AA66,'PLAN INDICATIVO ORIGINAL '!$C$13:$M$343,6,0)</f>
        <v>1</v>
      </c>
      <c r="AG66" s="260">
        <f>VLOOKUP(AA66,'PLAN INDICATIVO ORIGINAL '!$C$13:$M$343,7,0)</f>
        <v>0</v>
      </c>
      <c r="AH66" s="260">
        <f>VLOOKUP(AA66,'PLAN INDICATIVO ORIGINAL '!$C$13:$M$343,8,0)</f>
        <v>0</v>
      </c>
      <c r="AI66" s="260">
        <f>VLOOKUP(AA66,'PLAN INDICATIVO ORIGINAL '!$C$13:$M$343,9,0)</f>
        <v>0</v>
      </c>
      <c r="AJ66" s="260">
        <f>VLOOKUP(AA66,'PLAN INDICATIVO ORIGINAL '!$C$13:$M$343,10,0)</f>
        <v>1</v>
      </c>
      <c r="AK66" s="260" t="str">
        <f>VLOOKUP(AA66,'PLAN INDICATIVO ORIGINAL '!$C$13:$M$343,11,0)</f>
        <v>Número</v>
      </c>
      <c r="AL66" s="261" t="e">
        <f>VLOOKUP(AA66,'PLAN INDICATIVO ORIGINAL '!$C$13:$M$343,12,0)</f>
        <v>#REF!</v>
      </c>
      <c r="AM66" s="262">
        <f t="shared" ref="AM66:AR66" si="117">+AF66</f>
        <v>1</v>
      </c>
      <c r="AN66" s="262">
        <f t="shared" si="117"/>
        <v>0</v>
      </c>
      <c r="AO66" s="262">
        <f t="shared" si="117"/>
        <v>0</v>
      </c>
      <c r="AP66" s="262">
        <f t="shared" si="117"/>
        <v>0</v>
      </c>
      <c r="AQ66" s="262">
        <f t="shared" si="117"/>
        <v>1</v>
      </c>
      <c r="AR66" s="262" t="str">
        <f t="shared" si="117"/>
        <v>Número</v>
      </c>
      <c r="AS66" s="263" t="s">
        <v>765</v>
      </c>
      <c r="AV66" s="213" t="s">
        <v>240</v>
      </c>
      <c r="AW66" s="213" t="s">
        <v>237</v>
      </c>
      <c r="AX66" s="213" t="s">
        <v>786</v>
      </c>
      <c r="BI66" s="253">
        <v>1</v>
      </c>
      <c r="BJ66" s="58" t="s">
        <v>237</v>
      </c>
    </row>
    <row r="67" spans="1:62" ht="56.25" customHeight="1">
      <c r="A67" s="253">
        <v>19</v>
      </c>
      <c r="B67" s="253" t="str">
        <f t="shared" si="34"/>
        <v>P19</v>
      </c>
      <c r="C67" s="126" t="s">
        <v>33</v>
      </c>
      <c r="D67" s="282" t="s">
        <v>224</v>
      </c>
      <c r="E67" s="283" t="str">
        <f>+'PLAN INDICATIVO ORIGINAL '!$D$90</f>
        <v xml:space="preserve">SEGURIDAD PENITENCIARIA Y CARCELARIA </v>
      </c>
      <c r="F67" s="255" t="str">
        <f>+'PLAN INDICATIVO ORIGINAL '!$D$91</f>
        <v>SEGURIDAD Y CUSTODIA</v>
      </c>
      <c r="G67" s="255" t="s">
        <v>231</v>
      </c>
      <c r="H67" s="256" t="s">
        <v>232</v>
      </c>
      <c r="I67" s="256" t="s">
        <v>785</v>
      </c>
      <c r="J67" s="264" t="str">
        <f>+'PLAN INDICATIVO ORIGINAL '!$D$93</f>
        <v xml:space="preserve">SEGURIDAD Y VIGILANCIA </v>
      </c>
      <c r="K67" s="264" t="s">
        <v>767</v>
      </c>
      <c r="L67" s="141" t="s">
        <v>234</v>
      </c>
      <c r="M67" s="265" t="str">
        <f>+'PLAN INDICATIVO ORIGINAL '!$E$93</f>
        <v>Porcentaje de ERON clasificados según Ley 1709 de 2014.</v>
      </c>
      <c r="N67" s="266">
        <f>VLOOKUP(L67,'PLAN INDICATIVO ORIGINAL '!$C$13:$M$343,6,0)</f>
        <v>0</v>
      </c>
      <c r="O67" s="266">
        <f>VLOOKUP(L67,'PLAN INDICATIVO ORIGINAL '!$C$13:$M$343,7,0)</f>
        <v>0</v>
      </c>
      <c r="P67" s="266">
        <f>VLOOKUP(L67,'PLAN INDICATIVO ORIGINAL '!$C$13:$M$343,8,0)</f>
        <v>0.1</v>
      </c>
      <c r="Q67" s="266">
        <f>VLOOKUP(L67,'PLAN INDICATIVO ORIGINAL '!$C$13:$M$343,9,0)</f>
        <v>0.12</v>
      </c>
      <c r="R67" s="266">
        <f>VLOOKUP(L67,'PLAN INDICATIVO ORIGINAL '!$C$13:$M$343,10,0)</f>
        <v>0.22</v>
      </c>
      <c r="S67" s="266" t="str">
        <f>VLOOKUP(L67,'PLAN INDICATIVO ORIGINAL '!$C$13:$M$343,11,0)</f>
        <v>Porcentaje</v>
      </c>
      <c r="T67" s="258" t="e">
        <f>VLOOKUP(L67,'PLAN INDICATIVO ORIGINAL '!$C$13:$M$343,12,0)</f>
        <v>#REF!</v>
      </c>
      <c r="U67" s="258">
        <f t="shared" ref="U67:Z67" si="118">+N67*100</f>
        <v>0</v>
      </c>
      <c r="V67" s="258">
        <f t="shared" si="118"/>
        <v>0</v>
      </c>
      <c r="W67" s="258">
        <f t="shared" si="118"/>
        <v>10</v>
      </c>
      <c r="X67" s="258">
        <f t="shared" si="118"/>
        <v>12</v>
      </c>
      <c r="Y67" s="258">
        <f t="shared" si="118"/>
        <v>22</v>
      </c>
      <c r="Z67" s="258" t="e">
        <f t="shared" si="118"/>
        <v>#VALUE!</v>
      </c>
      <c r="AA67" s="253" t="str">
        <f>+'PLAN INDICATIVO ORIGINAL '!C96</f>
        <v>P19</v>
      </c>
      <c r="AB67" s="253" t="str">
        <f>+'PLAN INDICATIVO ORIGINAL '!D96</f>
        <v>Documento de Actividades del CEDIP proyectado y presentado a la Oficina Asesora de planeación</v>
      </c>
      <c r="AC67" s="58" t="str">
        <f>VLOOKUP(AB67,'PLAN INDICATIVO ORIGINAL '!$D$12:$F$313,3,0)</f>
        <v xml:space="preserve">SUBDIRECCIÓN DE SEGURIDAD Y VIGILANCIA </v>
      </c>
      <c r="AD67" s="58" t="str">
        <f>VLOOKUP(AB67,'PLAN INDICATIVO ORIGINAL '!$D$12:$F$313,3,0)</f>
        <v xml:space="preserve">SUBDIRECCIÓN DE SEGURIDAD Y VIGILANCIA </v>
      </c>
      <c r="AE67" s="58" t="s">
        <v>786</v>
      </c>
      <c r="AF67" s="259">
        <f>VLOOKUP(AA67,'PLAN INDICATIVO ORIGINAL '!$C$13:$M$343,6,0)</f>
        <v>1</v>
      </c>
      <c r="AG67" s="260">
        <f>VLOOKUP(AA67,'PLAN INDICATIVO ORIGINAL '!$C$13:$M$343,7,0)</f>
        <v>0</v>
      </c>
      <c r="AH67" s="260">
        <f>VLOOKUP(AA67,'PLAN INDICATIVO ORIGINAL '!$C$13:$M$343,8,0)</f>
        <v>0</v>
      </c>
      <c r="AI67" s="260">
        <f>VLOOKUP(AA67,'PLAN INDICATIVO ORIGINAL '!$C$13:$M$343,9,0)</f>
        <v>0</v>
      </c>
      <c r="AJ67" s="260">
        <f>VLOOKUP(AA67,'PLAN INDICATIVO ORIGINAL '!$C$13:$M$343,10,0)</f>
        <v>1</v>
      </c>
      <c r="AK67" s="260" t="str">
        <f>VLOOKUP(AA67,'PLAN INDICATIVO ORIGINAL '!$C$13:$M$343,11,0)</f>
        <v>Número</v>
      </c>
      <c r="AL67" s="261" t="e">
        <f>VLOOKUP(AA67,'PLAN INDICATIVO ORIGINAL '!$C$13:$M$343,12,0)</f>
        <v>#REF!</v>
      </c>
      <c r="AM67" s="262">
        <f t="shared" ref="AM67:AR67" si="119">+AF67</f>
        <v>1</v>
      </c>
      <c r="AN67" s="262">
        <f t="shared" si="119"/>
        <v>0</v>
      </c>
      <c r="AO67" s="262">
        <f t="shared" si="119"/>
        <v>0</v>
      </c>
      <c r="AP67" s="262">
        <f t="shared" si="119"/>
        <v>0</v>
      </c>
      <c r="AQ67" s="262">
        <f t="shared" si="119"/>
        <v>1</v>
      </c>
      <c r="AR67" s="262" t="str">
        <f t="shared" si="119"/>
        <v>Número</v>
      </c>
      <c r="AS67" s="263" t="s">
        <v>765</v>
      </c>
      <c r="AV67" s="213" t="s">
        <v>242</v>
      </c>
      <c r="AW67" s="213" t="s">
        <v>237</v>
      </c>
      <c r="AX67" s="213" t="s">
        <v>786</v>
      </c>
      <c r="BI67" s="253">
        <v>19</v>
      </c>
      <c r="BJ67" s="58" t="s">
        <v>237</v>
      </c>
    </row>
    <row r="68" spans="1:62" ht="56.25" customHeight="1">
      <c r="A68" s="253">
        <v>20</v>
      </c>
      <c r="B68" s="253" t="str">
        <f t="shared" si="34"/>
        <v>P20</v>
      </c>
      <c r="C68" s="126" t="s">
        <v>36</v>
      </c>
      <c r="D68" s="282" t="s">
        <v>224</v>
      </c>
      <c r="E68" s="283" t="str">
        <f>+'PLAN INDICATIVO ORIGINAL '!$D$90</f>
        <v xml:space="preserve">SEGURIDAD PENITENCIARIA Y CARCELARIA </v>
      </c>
      <c r="F68" s="255" t="str">
        <f>+'PLAN INDICATIVO ORIGINAL '!$D$91</f>
        <v>SEGURIDAD Y CUSTODIA</v>
      </c>
      <c r="G68" s="255" t="s">
        <v>231</v>
      </c>
      <c r="H68" s="256" t="s">
        <v>232</v>
      </c>
      <c r="I68" s="256" t="s">
        <v>785</v>
      </c>
      <c r="J68" s="264" t="str">
        <f>+'PLAN INDICATIVO ORIGINAL '!$D$93</f>
        <v xml:space="preserve">SEGURIDAD Y VIGILANCIA </v>
      </c>
      <c r="K68" s="264" t="s">
        <v>767</v>
      </c>
      <c r="L68" s="141" t="s">
        <v>234</v>
      </c>
      <c r="M68" s="265" t="str">
        <f>+'PLAN INDICATIVO ORIGINAL '!$E$93</f>
        <v>Porcentaje de ERON clasificados según Ley 1709 de 2014.</v>
      </c>
      <c r="N68" s="266">
        <f>VLOOKUP(L68,'PLAN INDICATIVO ORIGINAL '!$C$13:$M$343,6,0)</f>
        <v>0</v>
      </c>
      <c r="O68" s="266">
        <f>VLOOKUP(L68,'PLAN INDICATIVO ORIGINAL '!$C$13:$M$343,7,0)</f>
        <v>0</v>
      </c>
      <c r="P68" s="266">
        <f>VLOOKUP(L68,'PLAN INDICATIVO ORIGINAL '!$C$13:$M$343,8,0)</f>
        <v>0.1</v>
      </c>
      <c r="Q68" s="266">
        <f>VLOOKUP(L68,'PLAN INDICATIVO ORIGINAL '!$C$13:$M$343,9,0)</f>
        <v>0.12</v>
      </c>
      <c r="R68" s="266">
        <f>VLOOKUP(L68,'PLAN INDICATIVO ORIGINAL '!$C$13:$M$343,10,0)</f>
        <v>0.22</v>
      </c>
      <c r="S68" s="266" t="str">
        <f>VLOOKUP(L68,'PLAN INDICATIVO ORIGINAL '!$C$13:$M$343,11,0)</f>
        <v>Porcentaje</v>
      </c>
      <c r="T68" s="258" t="e">
        <f>VLOOKUP(L68,'PLAN INDICATIVO ORIGINAL '!$C$13:$M$343,12,0)</f>
        <v>#REF!</v>
      </c>
      <c r="U68" s="258">
        <f t="shared" ref="U68:Z68" si="120">+N68*100</f>
        <v>0</v>
      </c>
      <c r="V68" s="258">
        <f t="shared" si="120"/>
        <v>0</v>
      </c>
      <c r="W68" s="258">
        <f t="shared" si="120"/>
        <v>10</v>
      </c>
      <c r="X68" s="258">
        <f t="shared" si="120"/>
        <v>12</v>
      </c>
      <c r="Y68" s="258">
        <f t="shared" si="120"/>
        <v>22</v>
      </c>
      <c r="Z68" s="258" t="e">
        <f t="shared" si="120"/>
        <v>#VALUE!</v>
      </c>
      <c r="AA68" s="253" t="str">
        <f>+'PLAN INDICATIVO ORIGINAL '!C97</f>
        <v>P20</v>
      </c>
      <c r="AB68" s="253" t="str">
        <f>+'PLAN INDICATIVO ORIGINAL '!D97</f>
        <v>Documento de Adiestramiento Canino "MERC" remitido a la Oficina Asesora de Planeación</v>
      </c>
      <c r="AC68" s="58" t="str">
        <f>VLOOKUP(AB68,'PLAN INDICATIVO ORIGINAL '!$D$12:$F$313,3,0)</f>
        <v xml:space="preserve">SUBDIRECCIÓN DE SEGURIDAD Y VIGILANCIA </v>
      </c>
      <c r="AD68" s="58" t="str">
        <f>VLOOKUP(AB68,'PLAN INDICATIVO ORIGINAL '!$D$12:$F$313,3,0)</f>
        <v xml:space="preserve">SUBDIRECCIÓN DE SEGURIDAD Y VIGILANCIA </v>
      </c>
      <c r="AE68" s="58" t="s">
        <v>786</v>
      </c>
      <c r="AF68" s="259">
        <f>VLOOKUP(AA68,'PLAN INDICATIVO ORIGINAL '!$C$13:$M$343,6,0)</f>
        <v>1</v>
      </c>
      <c r="AG68" s="260">
        <f>VLOOKUP(AA68,'PLAN INDICATIVO ORIGINAL '!$C$13:$M$343,7,0)</f>
        <v>0</v>
      </c>
      <c r="AH68" s="260">
        <f>VLOOKUP(AA68,'PLAN INDICATIVO ORIGINAL '!$C$13:$M$343,8,0)</f>
        <v>0</v>
      </c>
      <c r="AI68" s="260">
        <f>VLOOKUP(AA68,'PLAN INDICATIVO ORIGINAL '!$C$13:$M$343,9,0)</f>
        <v>0</v>
      </c>
      <c r="AJ68" s="260">
        <f>VLOOKUP(AA68,'PLAN INDICATIVO ORIGINAL '!$C$13:$M$343,10,0)</f>
        <v>1</v>
      </c>
      <c r="AK68" s="260" t="str">
        <f>VLOOKUP(AA68,'PLAN INDICATIVO ORIGINAL '!$C$13:$M$343,11,0)</f>
        <v>Número</v>
      </c>
      <c r="AL68" s="261" t="e">
        <f>VLOOKUP(AA68,'PLAN INDICATIVO ORIGINAL '!$C$13:$M$343,12,0)</f>
        <v>#REF!</v>
      </c>
      <c r="AM68" s="262">
        <f t="shared" ref="AM68:AR68" si="121">+AF68</f>
        <v>1</v>
      </c>
      <c r="AN68" s="262">
        <f t="shared" si="121"/>
        <v>0</v>
      </c>
      <c r="AO68" s="262">
        <f t="shared" si="121"/>
        <v>0</v>
      </c>
      <c r="AP68" s="262">
        <f t="shared" si="121"/>
        <v>0</v>
      </c>
      <c r="AQ68" s="262">
        <f t="shared" si="121"/>
        <v>1</v>
      </c>
      <c r="AR68" s="262" t="str">
        <f t="shared" si="121"/>
        <v>Número</v>
      </c>
      <c r="AS68" s="263" t="s">
        <v>765</v>
      </c>
      <c r="AV68" s="213" t="s">
        <v>244</v>
      </c>
      <c r="AW68" s="213" t="s">
        <v>237</v>
      </c>
      <c r="AX68" s="213" t="s">
        <v>786</v>
      </c>
      <c r="BI68" s="253">
        <v>20</v>
      </c>
      <c r="BJ68" s="58" t="s">
        <v>237</v>
      </c>
    </row>
    <row r="69" spans="1:62" ht="56.25" customHeight="1">
      <c r="A69" s="253">
        <v>247</v>
      </c>
      <c r="B69" s="253" t="str">
        <f t="shared" si="34"/>
        <v>P247</v>
      </c>
      <c r="C69" s="126" t="s">
        <v>36</v>
      </c>
      <c r="D69" s="282" t="s">
        <v>224</v>
      </c>
      <c r="E69" s="283" t="str">
        <f>+'PLAN INDICATIVO ORIGINAL '!$D$90</f>
        <v xml:space="preserve">SEGURIDAD PENITENCIARIA Y CARCELARIA </v>
      </c>
      <c r="F69" s="255" t="str">
        <f>+'PLAN INDICATIVO ORIGINAL '!$D$91</f>
        <v>SEGURIDAD Y CUSTODIA</v>
      </c>
      <c r="G69" s="255" t="s">
        <v>231</v>
      </c>
      <c r="H69" s="256" t="s">
        <v>232</v>
      </c>
      <c r="I69" s="256" t="s">
        <v>785</v>
      </c>
      <c r="J69" s="264" t="str">
        <f>+'PLAN INDICATIVO ORIGINAL '!$D$93</f>
        <v xml:space="preserve">SEGURIDAD Y VIGILANCIA </v>
      </c>
      <c r="K69" s="264" t="s">
        <v>767</v>
      </c>
      <c r="L69" s="141" t="s">
        <v>234</v>
      </c>
      <c r="M69" s="265" t="str">
        <f>+'PLAN INDICATIVO ORIGINAL '!$E$93</f>
        <v>Porcentaje de ERON clasificados según Ley 1709 de 2014.</v>
      </c>
      <c r="N69" s="266">
        <f>VLOOKUP(L69,'PLAN INDICATIVO ORIGINAL '!$C$13:$M$343,6,0)</f>
        <v>0</v>
      </c>
      <c r="O69" s="266">
        <f>VLOOKUP(L69,'PLAN INDICATIVO ORIGINAL '!$C$13:$M$343,7,0)</f>
        <v>0</v>
      </c>
      <c r="P69" s="266">
        <f>VLOOKUP(L69,'PLAN INDICATIVO ORIGINAL '!$C$13:$M$343,8,0)</f>
        <v>0.1</v>
      </c>
      <c r="Q69" s="266">
        <f>VLOOKUP(L69,'PLAN INDICATIVO ORIGINAL '!$C$13:$M$343,9,0)</f>
        <v>0.12</v>
      </c>
      <c r="R69" s="266">
        <f>VLOOKUP(L69,'PLAN INDICATIVO ORIGINAL '!$C$13:$M$343,10,0)</f>
        <v>0.22</v>
      </c>
      <c r="S69" s="266" t="str">
        <f>VLOOKUP(L69,'PLAN INDICATIVO ORIGINAL '!$C$13:$M$343,11,0)</f>
        <v>Porcentaje</v>
      </c>
      <c r="T69" s="258" t="e">
        <f>VLOOKUP(L69,'PLAN INDICATIVO ORIGINAL '!$C$13:$M$343,12,0)</f>
        <v>#REF!</v>
      </c>
      <c r="U69" s="258">
        <f t="shared" ref="U69:Z69" si="122">+N69*100</f>
        <v>0</v>
      </c>
      <c r="V69" s="258">
        <f t="shared" si="122"/>
        <v>0</v>
      </c>
      <c r="W69" s="258">
        <f t="shared" si="122"/>
        <v>10</v>
      </c>
      <c r="X69" s="258">
        <f t="shared" si="122"/>
        <v>12</v>
      </c>
      <c r="Y69" s="258">
        <f t="shared" si="122"/>
        <v>22</v>
      </c>
      <c r="Z69" s="258" t="e">
        <f t="shared" si="122"/>
        <v>#VALUE!</v>
      </c>
      <c r="AA69" s="253" t="str">
        <f>+'PLAN INDICATIVO ORIGINAL '!C98</f>
        <v>P247</v>
      </c>
      <c r="AB69" s="253" t="str">
        <f>+'PLAN INDICATIVO ORIGINAL '!D98</f>
        <v xml:space="preserve">Seminario de reentrenamiento del método "MERC" programado en compañía de la Escuela Penitenciaria Nacional. </v>
      </c>
      <c r="AC69" s="58" t="str">
        <f>VLOOKUP(AB69,'PLAN INDICATIVO ORIGINAL '!$D$12:$F$313,3,0)</f>
        <v xml:space="preserve">SUBDIRECCIÓN DE SEGURIDAD Y VIGILANCIA </v>
      </c>
      <c r="AD69" s="58" t="str">
        <f>VLOOKUP(AB69,'PLAN INDICATIVO ORIGINAL '!$D$12:$F$313,3,0)</f>
        <v xml:space="preserve">SUBDIRECCIÓN DE SEGURIDAD Y VIGILANCIA </v>
      </c>
      <c r="AE69" s="58" t="s">
        <v>786</v>
      </c>
      <c r="AF69" s="259">
        <f>VLOOKUP(AA69,'PLAN INDICATIVO ORIGINAL '!$C$13:$M$343,6,0)</f>
        <v>0</v>
      </c>
      <c r="AG69" s="260">
        <f>VLOOKUP(AA69,'PLAN INDICATIVO ORIGINAL '!$C$13:$M$343,7,0)</f>
        <v>1</v>
      </c>
      <c r="AH69" s="260">
        <f>VLOOKUP(AA69,'PLAN INDICATIVO ORIGINAL '!$C$13:$M$343,8,0)</f>
        <v>0</v>
      </c>
      <c r="AI69" s="260">
        <f>VLOOKUP(AA69,'PLAN INDICATIVO ORIGINAL '!$C$13:$M$343,9,0)</f>
        <v>0</v>
      </c>
      <c r="AJ69" s="260">
        <f>VLOOKUP(AA69,'PLAN INDICATIVO ORIGINAL '!$C$13:$M$343,10,0)</f>
        <v>0</v>
      </c>
      <c r="AK69" s="260" t="str">
        <f>VLOOKUP(AA69,'PLAN INDICATIVO ORIGINAL '!$C$13:$M$343,11,0)</f>
        <v>Número</v>
      </c>
      <c r="AL69" s="261" t="e">
        <f>VLOOKUP(AA69,'PLAN INDICATIVO ORIGINAL '!$C$13:$M$343,12,0)</f>
        <v>#REF!</v>
      </c>
      <c r="AM69" s="262">
        <f t="shared" ref="AM69:AR69" si="123">+AF69</f>
        <v>0</v>
      </c>
      <c r="AN69" s="262">
        <f t="shared" si="123"/>
        <v>1</v>
      </c>
      <c r="AO69" s="262">
        <f t="shared" si="123"/>
        <v>0</v>
      </c>
      <c r="AP69" s="262">
        <f t="shared" si="123"/>
        <v>0</v>
      </c>
      <c r="AQ69" s="262">
        <f t="shared" si="123"/>
        <v>0</v>
      </c>
      <c r="AR69" s="262" t="str">
        <f t="shared" si="123"/>
        <v>Número</v>
      </c>
      <c r="AS69" s="263" t="s">
        <v>765</v>
      </c>
      <c r="AV69" s="213" t="s">
        <v>246</v>
      </c>
      <c r="AW69" s="213" t="s">
        <v>237</v>
      </c>
      <c r="AX69" s="213" t="s">
        <v>786</v>
      </c>
      <c r="BI69" s="253">
        <v>21</v>
      </c>
      <c r="BJ69" s="58" t="s">
        <v>237</v>
      </c>
    </row>
    <row r="70" spans="1:62" ht="56.25" customHeight="1">
      <c r="A70" s="253">
        <v>248</v>
      </c>
      <c r="B70" s="253" t="str">
        <f t="shared" si="34"/>
        <v>P248</v>
      </c>
      <c r="C70" s="126" t="s">
        <v>36</v>
      </c>
      <c r="D70" s="282" t="s">
        <v>224</v>
      </c>
      <c r="E70" s="283" t="str">
        <f>+'PLAN INDICATIVO ORIGINAL '!$D$90</f>
        <v xml:space="preserve">SEGURIDAD PENITENCIARIA Y CARCELARIA </v>
      </c>
      <c r="F70" s="255" t="str">
        <f>+'PLAN INDICATIVO ORIGINAL '!$D$91</f>
        <v>SEGURIDAD Y CUSTODIA</v>
      </c>
      <c r="G70" s="255" t="s">
        <v>231</v>
      </c>
      <c r="H70" s="256" t="s">
        <v>232</v>
      </c>
      <c r="I70" s="256" t="s">
        <v>785</v>
      </c>
      <c r="J70" s="264" t="str">
        <f>+'PLAN INDICATIVO ORIGINAL '!$D$93</f>
        <v xml:space="preserve">SEGURIDAD Y VIGILANCIA </v>
      </c>
      <c r="K70" s="264" t="s">
        <v>767</v>
      </c>
      <c r="L70" s="141" t="s">
        <v>234</v>
      </c>
      <c r="M70" s="265" t="str">
        <f>+'PLAN INDICATIVO ORIGINAL '!$E$93</f>
        <v>Porcentaje de ERON clasificados según Ley 1709 de 2014.</v>
      </c>
      <c r="N70" s="258">
        <f>VLOOKUP(L70,'PLAN INDICATIVO ORIGINAL '!$C$13:$M$343,6,0)</f>
        <v>0</v>
      </c>
      <c r="O70" s="258">
        <f>VLOOKUP(L70,'PLAN INDICATIVO ORIGINAL '!$C$13:$M$343,7,0)</f>
        <v>0</v>
      </c>
      <c r="P70" s="258">
        <f>VLOOKUP(L70,'PLAN INDICATIVO ORIGINAL '!$C$13:$M$343,8,0)</f>
        <v>0.1</v>
      </c>
      <c r="Q70" s="258">
        <f>VLOOKUP(L70,'PLAN INDICATIVO ORIGINAL '!$C$13:$M$343,9,0)</f>
        <v>0.12</v>
      </c>
      <c r="R70" s="258">
        <f>VLOOKUP(L70,'PLAN INDICATIVO ORIGINAL '!$C$13:$M$343,10,0)</f>
        <v>0.22</v>
      </c>
      <c r="S70" s="258" t="str">
        <f>VLOOKUP(L70,'PLAN INDICATIVO ORIGINAL '!$C$13:$M$343,11,0)</f>
        <v>Porcentaje</v>
      </c>
      <c r="T70" s="258" t="e">
        <f>VLOOKUP(L70,'PLAN INDICATIVO ORIGINAL '!$C$13:$M$343,12,0)</f>
        <v>#REF!</v>
      </c>
      <c r="U70" s="258">
        <f t="shared" ref="U70:Z70" si="124">+N70</f>
        <v>0</v>
      </c>
      <c r="V70" s="258">
        <f t="shared" si="124"/>
        <v>0</v>
      </c>
      <c r="W70" s="258">
        <f t="shared" si="124"/>
        <v>0.1</v>
      </c>
      <c r="X70" s="258">
        <f t="shared" si="124"/>
        <v>0.12</v>
      </c>
      <c r="Y70" s="258">
        <f t="shared" si="124"/>
        <v>0.22</v>
      </c>
      <c r="Z70" s="258" t="str">
        <f t="shared" si="124"/>
        <v>Porcentaje</v>
      </c>
      <c r="AA70" s="253" t="str">
        <f>+'PLAN INDICATIVO ORIGINAL '!C99</f>
        <v>P248</v>
      </c>
      <c r="AB70" s="253" t="str">
        <f>+'PLAN INDICATIVO ORIGINAL '!D99</f>
        <v>Funcionarios del CCV seleccionados para realizar el V curso Técnico Laboral por competencias en Adiestramiento y Manejo Canino</v>
      </c>
      <c r="AC70" s="58" t="str">
        <f>VLOOKUP(AB70,'PLAN INDICATIVO ORIGINAL '!$D$12:$F$313,3,0)</f>
        <v xml:space="preserve">SUBDIRECCIÓN DE SEGURIDAD Y VIGILANCIA </v>
      </c>
      <c r="AD70" s="58" t="str">
        <f>VLOOKUP(AB70,'PLAN INDICATIVO ORIGINAL '!$D$12:$F$313,3,0)</f>
        <v xml:space="preserve">SUBDIRECCIÓN DE SEGURIDAD Y VIGILANCIA </v>
      </c>
      <c r="AE70" s="58" t="s">
        <v>786</v>
      </c>
      <c r="AF70" s="259">
        <f>VLOOKUP(AA70,'PLAN INDICATIVO ORIGINAL '!$C$13:$M$343,6,0)</f>
        <v>0</v>
      </c>
      <c r="AG70" s="260">
        <f>VLOOKUP(AA70,'PLAN INDICATIVO ORIGINAL '!$C$13:$M$343,7,0)</f>
        <v>25</v>
      </c>
      <c r="AH70" s="260">
        <f>VLOOKUP(AA70,'PLAN INDICATIVO ORIGINAL '!$C$13:$M$343,8,0)</f>
        <v>0</v>
      </c>
      <c r="AI70" s="260">
        <f>VLOOKUP(AA70,'PLAN INDICATIVO ORIGINAL '!$C$13:$M$343,9,0)</f>
        <v>0</v>
      </c>
      <c r="AJ70" s="260">
        <f>VLOOKUP(AA70,'PLAN INDICATIVO ORIGINAL '!$C$13:$M$343,10,0)</f>
        <v>0</v>
      </c>
      <c r="AK70" s="260" t="str">
        <f>VLOOKUP(AA70,'PLAN INDICATIVO ORIGINAL '!$C$13:$M$343,11,0)</f>
        <v>Número</v>
      </c>
      <c r="AL70" s="261" t="e">
        <f>VLOOKUP(AA70,'PLAN INDICATIVO ORIGINAL '!$C$13:$M$343,12,0)</f>
        <v>#REF!</v>
      </c>
      <c r="AM70" s="262">
        <f t="shared" ref="AM70:AR70" si="125">+AF70</f>
        <v>0</v>
      </c>
      <c r="AN70" s="262">
        <f t="shared" si="125"/>
        <v>25</v>
      </c>
      <c r="AO70" s="262">
        <f t="shared" si="125"/>
        <v>0</v>
      </c>
      <c r="AP70" s="262">
        <f t="shared" si="125"/>
        <v>0</v>
      </c>
      <c r="AQ70" s="262">
        <f t="shared" si="125"/>
        <v>0</v>
      </c>
      <c r="AR70" s="262" t="str">
        <f t="shared" si="125"/>
        <v>Número</v>
      </c>
      <c r="AS70" s="263" t="s">
        <v>765</v>
      </c>
      <c r="AV70" s="213" t="s">
        <v>248</v>
      </c>
      <c r="AW70" s="213" t="s">
        <v>237</v>
      </c>
      <c r="AX70" s="213" t="s">
        <v>786</v>
      </c>
      <c r="BI70" s="253">
        <v>22</v>
      </c>
      <c r="BJ70" s="58" t="s">
        <v>237</v>
      </c>
    </row>
    <row r="71" spans="1:62" ht="56.25" customHeight="1">
      <c r="A71" s="253">
        <v>249</v>
      </c>
      <c r="B71" s="253" t="str">
        <f t="shared" si="34"/>
        <v>P249</v>
      </c>
      <c r="C71" s="126" t="s">
        <v>36</v>
      </c>
      <c r="D71" s="282" t="s">
        <v>224</v>
      </c>
      <c r="E71" s="283" t="str">
        <f>+'PLAN INDICATIVO ORIGINAL '!$D$90</f>
        <v xml:space="preserve">SEGURIDAD PENITENCIARIA Y CARCELARIA </v>
      </c>
      <c r="F71" s="255" t="str">
        <f>+'PLAN INDICATIVO ORIGINAL '!$D$91</f>
        <v>SEGURIDAD Y CUSTODIA</v>
      </c>
      <c r="G71" s="255" t="s">
        <v>231</v>
      </c>
      <c r="H71" s="256" t="s">
        <v>232</v>
      </c>
      <c r="I71" s="256" t="s">
        <v>785</v>
      </c>
      <c r="J71" s="264" t="str">
        <f>+'PLAN INDICATIVO ORIGINAL '!$D$93</f>
        <v xml:space="preserve">SEGURIDAD Y VIGILANCIA </v>
      </c>
      <c r="K71" s="264" t="s">
        <v>767</v>
      </c>
      <c r="L71" s="141" t="s">
        <v>234</v>
      </c>
      <c r="M71" s="265" t="str">
        <f>+'PLAN INDICATIVO ORIGINAL '!$E$93</f>
        <v>Porcentaje de ERON clasificados según Ley 1709 de 2014.</v>
      </c>
      <c r="N71" s="266">
        <f>VLOOKUP(L71,'PLAN INDICATIVO ORIGINAL '!$C$13:$M$343,6,0)</f>
        <v>0</v>
      </c>
      <c r="O71" s="266">
        <f>VLOOKUP(L71,'PLAN INDICATIVO ORIGINAL '!$C$13:$M$343,7,0)</f>
        <v>0</v>
      </c>
      <c r="P71" s="266">
        <f>VLOOKUP(L71,'PLAN INDICATIVO ORIGINAL '!$C$13:$M$343,8,0)</f>
        <v>0.1</v>
      </c>
      <c r="Q71" s="266">
        <f>VLOOKUP(L71,'PLAN INDICATIVO ORIGINAL '!$C$13:$M$343,9,0)</f>
        <v>0.12</v>
      </c>
      <c r="R71" s="266">
        <f>VLOOKUP(L71,'PLAN INDICATIVO ORIGINAL '!$C$13:$M$343,10,0)</f>
        <v>0.22</v>
      </c>
      <c r="S71" s="266" t="str">
        <f>VLOOKUP(L71,'PLAN INDICATIVO ORIGINAL '!$C$13:$M$343,11,0)</f>
        <v>Porcentaje</v>
      </c>
      <c r="T71" s="258" t="e">
        <f>VLOOKUP(L71,'PLAN INDICATIVO ORIGINAL '!$C$13:$M$343,12,0)</f>
        <v>#REF!</v>
      </c>
      <c r="U71" s="258">
        <f t="shared" ref="U71:Z71" si="126">+N71*100</f>
        <v>0</v>
      </c>
      <c r="V71" s="258">
        <f t="shared" si="126"/>
        <v>0</v>
      </c>
      <c r="W71" s="258">
        <f t="shared" si="126"/>
        <v>10</v>
      </c>
      <c r="X71" s="258">
        <f t="shared" si="126"/>
        <v>12</v>
      </c>
      <c r="Y71" s="258">
        <f t="shared" si="126"/>
        <v>22</v>
      </c>
      <c r="Z71" s="258" t="e">
        <f t="shared" si="126"/>
        <v>#VALUE!</v>
      </c>
      <c r="AA71" s="253" t="str">
        <f>+'PLAN INDICATIVO ORIGINAL '!C100</f>
        <v>P249</v>
      </c>
      <c r="AB71" s="253" t="str">
        <f>+'PLAN INDICATIVO ORIGINAL '!D100</f>
        <v xml:space="preserve">ERON con mayor vulnerabilidad de acuerdo a las amenazas de origen natural, socionatural y antrópicas, identificados </v>
      </c>
      <c r="AC71" s="58" t="str">
        <f>VLOOKUP(AB71,'PLAN INDICATIVO ORIGINAL '!$D$12:$F$313,3,0)</f>
        <v xml:space="preserve">SUBDIRECCIÓN DE SEGURIDAD Y VIGILANCIA </v>
      </c>
      <c r="AD71" s="58" t="str">
        <f>VLOOKUP(AB71,'PLAN INDICATIVO ORIGINAL '!$D$12:$F$313,3,0)</f>
        <v xml:space="preserve">SUBDIRECCIÓN DE SEGURIDAD Y VIGILANCIA </v>
      </c>
      <c r="AE71" s="58" t="s">
        <v>786</v>
      </c>
      <c r="AF71" s="259">
        <f>VLOOKUP(AA71,'PLAN INDICATIVO ORIGINAL '!$C$13:$M$343,6,0)</f>
        <v>0</v>
      </c>
      <c r="AG71" s="260">
        <f>VLOOKUP(AA71,'PLAN INDICATIVO ORIGINAL '!$C$13:$M$343,7,0)</f>
        <v>30</v>
      </c>
      <c r="AH71" s="260">
        <f>VLOOKUP(AA71,'PLAN INDICATIVO ORIGINAL '!$C$13:$M$343,8,0)</f>
        <v>0</v>
      </c>
      <c r="AI71" s="260">
        <f>VLOOKUP(AA71,'PLAN INDICATIVO ORIGINAL '!$C$13:$M$343,9,0)</f>
        <v>0</v>
      </c>
      <c r="AJ71" s="260">
        <f>VLOOKUP(AA71,'PLAN INDICATIVO ORIGINAL '!$C$13:$M$343,10,0)</f>
        <v>0</v>
      </c>
      <c r="AK71" s="260" t="str">
        <f>VLOOKUP(AA71,'PLAN INDICATIVO ORIGINAL '!$C$13:$M$343,11,0)</f>
        <v>Número</v>
      </c>
      <c r="AL71" s="261" t="e">
        <f>VLOOKUP(AA71,'PLAN INDICATIVO ORIGINAL '!$C$13:$M$343,12,0)</f>
        <v>#REF!</v>
      </c>
      <c r="AM71" s="262">
        <f t="shared" ref="AM71:AR71" si="127">+AF71</f>
        <v>0</v>
      </c>
      <c r="AN71" s="262">
        <f t="shared" si="127"/>
        <v>30</v>
      </c>
      <c r="AO71" s="262">
        <f t="shared" si="127"/>
        <v>0</v>
      </c>
      <c r="AP71" s="262">
        <f t="shared" si="127"/>
        <v>0</v>
      </c>
      <c r="AQ71" s="262">
        <f t="shared" si="127"/>
        <v>0</v>
      </c>
      <c r="AR71" s="262" t="str">
        <f t="shared" si="127"/>
        <v>Número</v>
      </c>
      <c r="AS71" s="263" t="s">
        <v>765</v>
      </c>
      <c r="AV71" s="213" t="s">
        <v>250</v>
      </c>
      <c r="AW71" s="213" t="s">
        <v>237</v>
      </c>
      <c r="AX71" s="213" t="s">
        <v>786</v>
      </c>
      <c r="BI71" s="253">
        <v>23</v>
      </c>
      <c r="BJ71" s="58" t="s">
        <v>237</v>
      </c>
    </row>
    <row r="72" spans="1:62" ht="56.25" customHeight="1">
      <c r="A72" s="253">
        <v>24</v>
      </c>
      <c r="B72" s="253" t="str">
        <f t="shared" si="34"/>
        <v>P24</v>
      </c>
      <c r="C72" s="126" t="s">
        <v>50</v>
      </c>
      <c r="D72" s="282" t="s">
        <v>224</v>
      </c>
      <c r="E72" s="283" t="str">
        <f>+'PLAN INDICATIVO ORIGINAL '!$D$90</f>
        <v xml:space="preserve">SEGURIDAD PENITENCIARIA Y CARCELARIA </v>
      </c>
      <c r="F72" s="255" t="str">
        <f>+'PLAN INDICATIVO ORIGINAL '!$D$91</f>
        <v>SEGURIDAD Y CUSTODIA</v>
      </c>
      <c r="G72" s="255" t="s">
        <v>231</v>
      </c>
      <c r="H72" s="256" t="s">
        <v>232</v>
      </c>
      <c r="I72" s="256" t="s">
        <v>785</v>
      </c>
      <c r="J72" s="264" t="str">
        <f>+'PLAN INDICATIVO ORIGINAL '!$D$93</f>
        <v xml:space="preserve">SEGURIDAD Y VIGILANCIA </v>
      </c>
      <c r="K72" s="264" t="s">
        <v>767</v>
      </c>
      <c r="L72" s="141" t="s">
        <v>234</v>
      </c>
      <c r="M72" s="265" t="str">
        <f>+'PLAN INDICATIVO ORIGINAL '!$E$93</f>
        <v>Porcentaje de ERON clasificados según Ley 1709 de 2014.</v>
      </c>
      <c r="N72" s="266">
        <f>VLOOKUP(L72,'PLAN INDICATIVO ORIGINAL '!$C$13:$M$343,6,0)</f>
        <v>0</v>
      </c>
      <c r="O72" s="266">
        <f>VLOOKUP(L72,'PLAN INDICATIVO ORIGINAL '!$C$13:$M$343,7,0)</f>
        <v>0</v>
      </c>
      <c r="P72" s="266">
        <f>VLOOKUP(L72,'PLAN INDICATIVO ORIGINAL '!$C$13:$M$343,8,0)</f>
        <v>0.1</v>
      </c>
      <c r="Q72" s="266">
        <f>VLOOKUP(L72,'PLAN INDICATIVO ORIGINAL '!$C$13:$M$343,9,0)</f>
        <v>0.12</v>
      </c>
      <c r="R72" s="266">
        <f>VLOOKUP(L72,'PLAN INDICATIVO ORIGINAL '!$C$13:$M$343,10,0)</f>
        <v>0.22</v>
      </c>
      <c r="S72" s="266" t="str">
        <f>VLOOKUP(L72,'PLAN INDICATIVO ORIGINAL '!$C$13:$M$343,11,0)</f>
        <v>Porcentaje</v>
      </c>
      <c r="T72" s="258" t="e">
        <f>VLOOKUP(L72,'PLAN INDICATIVO ORIGINAL '!$C$13:$M$343,12,0)</f>
        <v>#REF!</v>
      </c>
      <c r="U72" s="258">
        <f t="shared" ref="U72:Z72" si="128">+N72*100</f>
        <v>0</v>
      </c>
      <c r="V72" s="258">
        <f t="shared" si="128"/>
        <v>0</v>
      </c>
      <c r="W72" s="258">
        <f t="shared" si="128"/>
        <v>10</v>
      </c>
      <c r="X72" s="258">
        <f t="shared" si="128"/>
        <v>12</v>
      </c>
      <c r="Y72" s="258">
        <f t="shared" si="128"/>
        <v>22</v>
      </c>
      <c r="Z72" s="258" t="e">
        <f t="shared" si="128"/>
        <v>#VALUE!</v>
      </c>
      <c r="AA72" s="253" t="str">
        <f>+'PLAN INDICATIVO ORIGINAL '!C101</f>
        <v>P24</v>
      </c>
      <c r="AB72" s="253" t="str">
        <f>+'PLAN INDICATIVO ORIGINAL '!D101</f>
        <v>ERON con el Servicio de Guía Canino reforzado</v>
      </c>
      <c r="AC72" s="58" t="str">
        <f>VLOOKUP(AB72,'PLAN INDICATIVO ORIGINAL '!$D$12:$F$313,3,0)</f>
        <v xml:space="preserve">SUBDIRECCIÓN DE SEGURIDAD Y VIGILANCIA </v>
      </c>
      <c r="AD72" s="58" t="str">
        <f>VLOOKUP(AB72,'PLAN INDICATIVO ORIGINAL '!$D$12:$F$313,3,0)</f>
        <v xml:space="preserve">SUBDIRECCIÓN DE SEGURIDAD Y VIGILANCIA </v>
      </c>
      <c r="AE72" s="58" t="s">
        <v>786</v>
      </c>
      <c r="AF72" s="259">
        <f>VLOOKUP(AA72,'PLAN INDICATIVO ORIGINAL '!$C$13:$M$343,6,0)</f>
        <v>15</v>
      </c>
      <c r="AG72" s="260">
        <f>VLOOKUP(AA72,'PLAN INDICATIVO ORIGINAL '!$C$13:$M$343,7,0)</f>
        <v>0</v>
      </c>
      <c r="AH72" s="260">
        <f>VLOOKUP(AA72,'PLAN INDICATIVO ORIGINAL '!$C$13:$M$343,8,0)</f>
        <v>0</v>
      </c>
      <c r="AI72" s="260">
        <f>VLOOKUP(AA72,'PLAN INDICATIVO ORIGINAL '!$C$13:$M$343,9,0)</f>
        <v>0</v>
      </c>
      <c r="AJ72" s="260">
        <f>VLOOKUP(AA72,'PLAN INDICATIVO ORIGINAL '!$C$13:$M$343,10,0)</f>
        <v>15</v>
      </c>
      <c r="AK72" s="260" t="str">
        <f>VLOOKUP(AA72,'PLAN INDICATIVO ORIGINAL '!$C$13:$M$343,11,0)</f>
        <v>Número</v>
      </c>
      <c r="AL72" s="261" t="e">
        <f>VLOOKUP(AA72,'PLAN INDICATIVO ORIGINAL '!$C$13:$M$343,12,0)</f>
        <v>#REF!</v>
      </c>
      <c r="AM72" s="262">
        <f t="shared" ref="AM72:AR72" si="129">+AF72</f>
        <v>15</v>
      </c>
      <c r="AN72" s="262">
        <f t="shared" si="129"/>
        <v>0</v>
      </c>
      <c r="AO72" s="262">
        <f t="shared" si="129"/>
        <v>0</v>
      </c>
      <c r="AP72" s="262">
        <f t="shared" si="129"/>
        <v>0</v>
      </c>
      <c r="AQ72" s="262">
        <f t="shared" si="129"/>
        <v>15</v>
      </c>
      <c r="AR72" s="262" t="str">
        <f t="shared" si="129"/>
        <v>Número</v>
      </c>
      <c r="AS72" s="263" t="s">
        <v>765</v>
      </c>
      <c r="AV72" s="213" t="s">
        <v>252</v>
      </c>
      <c r="AW72" s="213" t="s">
        <v>237</v>
      </c>
      <c r="AX72" s="213" t="s">
        <v>786</v>
      </c>
      <c r="BI72" s="253">
        <v>24</v>
      </c>
      <c r="BJ72" s="58" t="s">
        <v>237</v>
      </c>
    </row>
    <row r="73" spans="1:62" ht="56.25" customHeight="1">
      <c r="A73" s="253">
        <v>46</v>
      </c>
      <c r="B73" s="253" t="str">
        <f t="shared" si="34"/>
        <v>P46</v>
      </c>
      <c r="C73" s="126" t="s">
        <v>53</v>
      </c>
      <c r="D73" s="282" t="s">
        <v>224</v>
      </c>
      <c r="E73" s="283" t="str">
        <f>+'PLAN INDICATIVO ORIGINAL '!$D$90</f>
        <v xml:space="preserve">SEGURIDAD PENITENCIARIA Y CARCELARIA </v>
      </c>
      <c r="F73" s="255" t="str">
        <f>+'PLAN INDICATIVO ORIGINAL '!$D$91</f>
        <v>SEGURIDAD Y CUSTODIA</v>
      </c>
      <c r="G73" s="255" t="s">
        <v>231</v>
      </c>
      <c r="H73" s="256" t="s">
        <v>232</v>
      </c>
      <c r="I73" s="256" t="s">
        <v>785</v>
      </c>
      <c r="J73" s="264" t="str">
        <f>+'PLAN INDICATIVO ORIGINAL '!$D$93</f>
        <v xml:space="preserve">SEGURIDAD Y VIGILANCIA </v>
      </c>
      <c r="K73" s="264" t="s">
        <v>767</v>
      </c>
      <c r="L73" s="141" t="s">
        <v>234</v>
      </c>
      <c r="M73" s="265" t="str">
        <f>+'PLAN INDICATIVO ORIGINAL '!$E$93</f>
        <v>Porcentaje de ERON clasificados según Ley 1709 de 2014.</v>
      </c>
      <c r="N73" s="266">
        <f>VLOOKUP(L73,'PLAN INDICATIVO ORIGINAL '!$C$13:$M$343,6,0)</f>
        <v>0</v>
      </c>
      <c r="O73" s="266">
        <f>VLOOKUP(L73,'PLAN INDICATIVO ORIGINAL '!$C$13:$M$343,7,0)</f>
        <v>0</v>
      </c>
      <c r="P73" s="266">
        <f>VLOOKUP(L73,'PLAN INDICATIVO ORIGINAL '!$C$13:$M$343,8,0)</f>
        <v>0.1</v>
      </c>
      <c r="Q73" s="266">
        <f>VLOOKUP(L73,'PLAN INDICATIVO ORIGINAL '!$C$13:$M$343,9,0)</f>
        <v>0.12</v>
      </c>
      <c r="R73" s="266">
        <f>VLOOKUP(L73,'PLAN INDICATIVO ORIGINAL '!$C$13:$M$343,10,0)</f>
        <v>0.22</v>
      </c>
      <c r="S73" s="266" t="str">
        <f>VLOOKUP(L73,'PLAN INDICATIVO ORIGINAL '!$C$13:$M$343,11,0)</f>
        <v>Porcentaje</v>
      </c>
      <c r="T73" s="258" t="e">
        <f>VLOOKUP(L73,'PLAN INDICATIVO ORIGINAL '!$C$13:$M$343,12,0)</f>
        <v>#REF!</v>
      </c>
      <c r="U73" s="258">
        <f t="shared" ref="U73:Z73" si="130">+N73*100</f>
        <v>0</v>
      </c>
      <c r="V73" s="258">
        <f t="shared" si="130"/>
        <v>0</v>
      </c>
      <c r="W73" s="258">
        <f t="shared" si="130"/>
        <v>10</v>
      </c>
      <c r="X73" s="258">
        <f t="shared" si="130"/>
        <v>12</v>
      </c>
      <c r="Y73" s="258">
        <f t="shared" si="130"/>
        <v>22</v>
      </c>
      <c r="Z73" s="258" t="e">
        <f t="shared" si="130"/>
        <v>#VALUE!</v>
      </c>
      <c r="AA73" s="253" t="str">
        <f>+'PLAN INDICATIVO ORIGINAL '!C102</f>
        <v>P46</v>
      </c>
      <c r="AB73" s="253" t="str">
        <f>+'PLAN INDICATIVO ORIGINAL '!D102</f>
        <v>Herramienta sistemática de seguimiento y  control del proceso de Seguridad, administrada por la Dirección de Custodia y Vigilancia</v>
      </c>
      <c r="AC73" s="58" t="str">
        <f>VLOOKUP(AB73,'PLAN INDICATIVO ORIGINAL '!$D$12:$F$313,3,0)</f>
        <v xml:space="preserve">SUBDIRECCIÓN DE SEGURIDAD Y VIGILANCIA </v>
      </c>
      <c r="AD73" s="58" t="str">
        <f>VLOOKUP(AB73,'PLAN INDICATIVO ORIGINAL '!$D$12:$F$313,3,0)</f>
        <v xml:space="preserve">SUBDIRECCIÓN DE SEGURIDAD Y VIGILANCIA </v>
      </c>
      <c r="AE73" s="58" t="s">
        <v>786</v>
      </c>
      <c r="AF73" s="259">
        <f>VLOOKUP(AA73,'PLAN INDICATIVO ORIGINAL '!$C$13:$M$343,6,0)</f>
        <v>1</v>
      </c>
      <c r="AG73" s="260">
        <f>VLOOKUP(AA73,'PLAN INDICATIVO ORIGINAL '!$C$13:$M$343,7,0)</f>
        <v>0</v>
      </c>
      <c r="AH73" s="260">
        <f>VLOOKUP(AA73,'PLAN INDICATIVO ORIGINAL '!$C$13:$M$343,8,0)</f>
        <v>0</v>
      </c>
      <c r="AI73" s="260">
        <f>VLOOKUP(AA73,'PLAN INDICATIVO ORIGINAL '!$C$13:$M$343,9,0)</f>
        <v>0</v>
      </c>
      <c r="AJ73" s="260">
        <f>VLOOKUP(AA73,'PLAN INDICATIVO ORIGINAL '!$C$13:$M$343,10,0)</f>
        <v>1</v>
      </c>
      <c r="AK73" s="260" t="str">
        <f>VLOOKUP(AA73,'PLAN INDICATIVO ORIGINAL '!$C$13:$M$343,11,0)</f>
        <v>Número</v>
      </c>
      <c r="AL73" s="261" t="e">
        <f>VLOOKUP(AA73,'PLAN INDICATIVO ORIGINAL '!$C$13:$M$343,12,0)</f>
        <v>#REF!</v>
      </c>
      <c r="AM73" s="262">
        <f t="shared" ref="AM73:AR73" si="131">+AF73</f>
        <v>1</v>
      </c>
      <c r="AN73" s="262">
        <f t="shared" si="131"/>
        <v>0</v>
      </c>
      <c r="AO73" s="262">
        <f t="shared" si="131"/>
        <v>0</v>
      </c>
      <c r="AP73" s="262">
        <f t="shared" si="131"/>
        <v>0</v>
      </c>
      <c r="AQ73" s="262">
        <f t="shared" si="131"/>
        <v>1</v>
      </c>
      <c r="AR73" s="262" t="str">
        <f t="shared" si="131"/>
        <v>Número</v>
      </c>
      <c r="AS73" s="263" t="s">
        <v>765</v>
      </c>
      <c r="AV73" s="213" t="s">
        <v>254</v>
      </c>
      <c r="AW73" s="213" t="s">
        <v>237</v>
      </c>
      <c r="AX73" s="213" t="s">
        <v>786</v>
      </c>
      <c r="BI73" s="253">
        <v>46</v>
      </c>
      <c r="BJ73" s="58" t="s">
        <v>237</v>
      </c>
    </row>
    <row r="74" spans="1:62" ht="56.25" customHeight="1">
      <c r="A74" s="253">
        <v>56</v>
      </c>
      <c r="B74" s="253" t="str">
        <f t="shared" si="34"/>
        <v>P56</v>
      </c>
      <c r="C74" s="126" t="s">
        <v>56</v>
      </c>
      <c r="D74" s="282" t="s">
        <v>224</v>
      </c>
      <c r="E74" s="283" t="str">
        <f>+'PLAN INDICATIVO ORIGINAL '!$D$90</f>
        <v xml:space="preserve">SEGURIDAD PENITENCIARIA Y CARCELARIA </v>
      </c>
      <c r="F74" s="255" t="str">
        <f>+'PLAN INDICATIVO ORIGINAL '!$D$91</f>
        <v>SEGURIDAD Y CUSTODIA</v>
      </c>
      <c r="G74" s="255" t="s">
        <v>231</v>
      </c>
      <c r="H74" s="256" t="s">
        <v>232</v>
      </c>
      <c r="I74" s="256" t="s">
        <v>785</v>
      </c>
      <c r="J74" s="264" t="str">
        <f>+'PLAN INDICATIVO ORIGINAL '!$D$93</f>
        <v xml:space="preserve">SEGURIDAD Y VIGILANCIA </v>
      </c>
      <c r="K74" s="264" t="s">
        <v>767</v>
      </c>
      <c r="L74" s="141" t="s">
        <v>234</v>
      </c>
      <c r="M74" s="265" t="str">
        <f>+'PLAN INDICATIVO ORIGINAL '!$E$93</f>
        <v>Porcentaje de ERON clasificados según Ley 1709 de 2014.</v>
      </c>
      <c r="N74" s="266">
        <f>VLOOKUP(L74,'PLAN INDICATIVO ORIGINAL '!$C$13:$M$343,6,0)</f>
        <v>0</v>
      </c>
      <c r="O74" s="266">
        <f>VLOOKUP(L74,'PLAN INDICATIVO ORIGINAL '!$C$13:$M$343,7,0)</f>
        <v>0</v>
      </c>
      <c r="P74" s="266">
        <f>VLOOKUP(L74,'PLAN INDICATIVO ORIGINAL '!$C$13:$M$343,8,0)</f>
        <v>0.1</v>
      </c>
      <c r="Q74" s="266">
        <f>VLOOKUP(L74,'PLAN INDICATIVO ORIGINAL '!$C$13:$M$343,9,0)</f>
        <v>0.12</v>
      </c>
      <c r="R74" s="266">
        <f>VLOOKUP(L74,'PLAN INDICATIVO ORIGINAL '!$C$13:$M$343,10,0)</f>
        <v>0.22</v>
      </c>
      <c r="S74" s="266" t="str">
        <f>VLOOKUP(L74,'PLAN INDICATIVO ORIGINAL '!$C$13:$M$343,11,0)</f>
        <v>Porcentaje</v>
      </c>
      <c r="T74" s="258" t="e">
        <f>VLOOKUP(L74,'PLAN INDICATIVO ORIGINAL '!$C$13:$M$343,12,0)</f>
        <v>#REF!</v>
      </c>
      <c r="U74" s="258">
        <f t="shared" ref="U74:Z74" si="132">+N74*100</f>
        <v>0</v>
      </c>
      <c r="V74" s="258">
        <f t="shared" si="132"/>
        <v>0</v>
      </c>
      <c r="W74" s="258">
        <f t="shared" si="132"/>
        <v>10</v>
      </c>
      <c r="X74" s="258">
        <f t="shared" si="132"/>
        <v>12</v>
      </c>
      <c r="Y74" s="258">
        <f t="shared" si="132"/>
        <v>22</v>
      </c>
      <c r="Z74" s="258" t="e">
        <f t="shared" si="132"/>
        <v>#VALUE!</v>
      </c>
      <c r="AA74" s="253" t="str">
        <f>+'PLAN INDICATIVO ORIGINAL '!C103</f>
        <v>P56</v>
      </c>
      <c r="AB74" s="253" t="str">
        <f>+'PLAN INDICATIVO ORIGINAL '!D103</f>
        <v xml:space="preserve">Máximo de Internos Indocumentados </v>
      </c>
      <c r="AC74" s="58" t="str">
        <f>VLOOKUP(AB74,'PLAN INDICATIVO ORIGINAL '!$D$12:$F$313,3,0)</f>
        <v xml:space="preserve">SUBDIRECCIÓN DE SEGURIDAD Y VIGILANCIA </v>
      </c>
      <c r="AD74" s="58" t="str">
        <f>VLOOKUP(AB74,'PLAN INDICATIVO ORIGINAL '!$D$12:$F$313,3,0)</f>
        <v xml:space="preserve">SUBDIRECCIÓN DE SEGURIDAD Y VIGILANCIA </v>
      </c>
      <c r="AE74" s="58" t="s">
        <v>786</v>
      </c>
      <c r="AF74" s="259">
        <f>VLOOKUP(AA74,'PLAN INDICATIVO ORIGINAL '!$C$13:$M$343,6,0)</f>
        <v>110</v>
      </c>
      <c r="AG74" s="260">
        <f>VLOOKUP(AA74,'PLAN INDICATIVO ORIGINAL '!$C$13:$M$343,7,0)</f>
        <v>0</v>
      </c>
      <c r="AH74" s="260">
        <f>VLOOKUP(AA74,'PLAN INDICATIVO ORIGINAL '!$C$13:$M$343,8,0)</f>
        <v>0</v>
      </c>
      <c r="AI74" s="260">
        <f>VLOOKUP(AA74,'PLAN INDICATIVO ORIGINAL '!$C$13:$M$343,9,0)</f>
        <v>0</v>
      </c>
      <c r="AJ74" s="260">
        <f>VLOOKUP(AA74,'PLAN INDICATIVO ORIGINAL '!$C$13:$M$343,10,0)</f>
        <v>110</v>
      </c>
      <c r="AK74" s="260" t="str">
        <f>VLOOKUP(AA74,'PLAN INDICATIVO ORIGINAL '!$C$13:$M$343,11,0)</f>
        <v>Número</v>
      </c>
      <c r="AL74" s="261" t="e">
        <f>VLOOKUP(AA74,'PLAN INDICATIVO ORIGINAL '!$C$13:$M$343,12,0)</f>
        <v>#REF!</v>
      </c>
      <c r="AM74" s="262">
        <f t="shared" ref="AM74:AR74" si="133">+AF74</f>
        <v>110</v>
      </c>
      <c r="AN74" s="262">
        <f t="shared" si="133"/>
        <v>0</v>
      </c>
      <c r="AO74" s="262">
        <f t="shared" si="133"/>
        <v>0</v>
      </c>
      <c r="AP74" s="262">
        <f t="shared" si="133"/>
        <v>0</v>
      </c>
      <c r="AQ74" s="262">
        <f t="shared" si="133"/>
        <v>110</v>
      </c>
      <c r="AR74" s="262" t="str">
        <f t="shared" si="133"/>
        <v>Número</v>
      </c>
      <c r="AS74" s="263" t="s">
        <v>765</v>
      </c>
      <c r="AV74" s="213" t="s">
        <v>256</v>
      </c>
      <c r="AW74" s="213" t="s">
        <v>237</v>
      </c>
      <c r="AX74" s="213" t="s">
        <v>786</v>
      </c>
      <c r="BI74" s="253">
        <v>56</v>
      </c>
      <c r="BJ74" s="58" t="s">
        <v>237</v>
      </c>
    </row>
    <row r="75" spans="1:62" ht="56.25" customHeight="1">
      <c r="A75" s="253">
        <v>127</v>
      </c>
      <c r="B75" s="253" t="str">
        <f t="shared" si="34"/>
        <v>P127</v>
      </c>
      <c r="C75" s="126" t="s">
        <v>59</v>
      </c>
      <c r="D75" s="282" t="s">
        <v>224</v>
      </c>
      <c r="E75" s="283" t="str">
        <f>+'PLAN INDICATIVO ORIGINAL '!$D$90</f>
        <v xml:space="preserve">SEGURIDAD PENITENCIARIA Y CARCELARIA </v>
      </c>
      <c r="F75" s="255" t="str">
        <f>+'PLAN INDICATIVO ORIGINAL '!$D$91</f>
        <v>SEGURIDAD Y CUSTODIA</v>
      </c>
      <c r="G75" s="255" t="s">
        <v>231</v>
      </c>
      <c r="H75" s="256" t="s">
        <v>232</v>
      </c>
      <c r="I75" s="256" t="s">
        <v>785</v>
      </c>
      <c r="J75" s="264" t="str">
        <f>+'PLAN INDICATIVO ORIGINAL '!$D$93</f>
        <v xml:space="preserve">SEGURIDAD Y VIGILANCIA </v>
      </c>
      <c r="K75" s="264" t="s">
        <v>767</v>
      </c>
      <c r="L75" s="141" t="str">
        <f>+'PLAN INDICATIVO ORIGINAL '!$C$94</f>
        <v>I13</v>
      </c>
      <c r="M75" s="265" t="str">
        <f>+'PLAN INDICATIVO ORIGINAL '!$E$94</f>
        <v>Porcentaje de novedades que alteran el orden Interno y Externo de los ERON</v>
      </c>
      <c r="N75" s="284">
        <f>VLOOKUP(L75,'PLAN INDICATIVO ORIGINAL '!$C$13:$M$343,6,0)</f>
        <v>0.187</v>
      </c>
      <c r="O75" s="284">
        <f>VLOOKUP(L75,'PLAN INDICATIVO ORIGINAL '!$C$13:$M$343,7,0)</f>
        <v>0.18</v>
      </c>
      <c r="P75" s="284">
        <f>VLOOKUP(L75,'PLAN INDICATIVO ORIGINAL '!$C$13:$M$343,8,0)</f>
        <v>0.17499999999999999</v>
      </c>
      <c r="Q75" s="284">
        <f>VLOOKUP(L75,'PLAN INDICATIVO ORIGINAL '!$C$13:$M$343,9,0)</f>
        <v>0.17</v>
      </c>
      <c r="R75" s="284">
        <f>VLOOKUP(L75,'PLAN INDICATIVO ORIGINAL '!$C$13:$M$343,10,0)</f>
        <v>0.17</v>
      </c>
      <c r="S75" s="284" t="str">
        <f>VLOOKUP(L75,'PLAN INDICATIVO ORIGINAL '!$C$13:$M$343,11,0)</f>
        <v>Porcentaje</v>
      </c>
      <c r="T75" s="258" t="e">
        <f>VLOOKUP(L75,'PLAN INDICATIVO ORIGINAL '!$C$13:$M$343,12,0)</f>
        <v>#REF!</v>
      </c>
      <c r="U75" s="285">
        <f t="shared" ref="U75:Z75" si="134">+N75*100</f>
        <v>18.7</v>
      </c>
      <c r="V75" s="285">
        <f t="shared" si="134"/>
        <v>18</v>
      </c>
      <c r="W75" s="285">
        <f t="shared" si="134"/>
        <v>17.5</v>
      </c>
      <c r="X75" s="285">
        <f t="shared" si="134"/>
        <v>17</v>
      </c>
      <c r="Y75" s="285">
        <f t="shared" si="134"/>
        <v>17</v>
      </c>
      <c r="Z75" s="285" t="e">
        <f t="shared" si="134"/>
        <v>#VALUE!</v>
      </c>
      <c r="AA75" s="114" t="str">
        <f>+'PLAN INDICATIVO ORIGINAL '!C104</f>
        <v>P127</v>
      </c>
      <c r="AB75" s="253" t="str">
        <f>+'PLAN INDICATIVO ORIGINAL '!D104</f>
        <v>Operativos de registro y control en los ERON realizados</v>
      </c>
      <c r="AC75" s="58" t="str">
        <f>VLOOKUP(AB75,'PLAN INDICATIVO ORIGINAL '!$D$12:$F$313,3,0)</f>
        <v xml:space="preserve">SUBDIRECCIÓN DE SEGURIDAD Y VIGILANCIA </v>
      </c>
      <c r="AD75" s="58" t="str">
        <f>VLOOKUP(AB75,'PLAN INDICATIVO ORIGINAL '!$D$12:$F$313,3,0)</f>
        <v xml:space="preserve">SUBDIRECCIÓN DE SEGURIDAD Y VIGILANCIA </v>
      </c>
      <c r="AE75" s="58" t="s">
        <v>786</v>
      </c>
      <c r="AF75" s="259">
        <f>VLOOKUP(AA75,'PLAN INDICATIVO ORIGINAL '!$C$13:$M$343,6,0)</f>
        <v>26000</v>
      </c>
      <c r="AG75" s="260">
        <f>VLOOKUP(AA75,'PLAN INDICATIVO ORIGINAL '!$C$13:$M$343,7,0)</f>
        <v>26000</v>
      </c>
      <c r="AH75" s="260">
        <f>VLOOKUP(AA75,'PLAN INDICATIVO ORIGINAL '!$C$13:$M$343,8,0)</f>
        <v>26000</v>
      </c>
      <c r="AI75" s="260">
        <f>VLOOKUP(AA75,'PLAN INDICATIVO ORIGINAL '!$C$13:$M$343,9,0)</f>
        <v>26000</v>
      </c>
      <c r="AJ75" s="260">
        <f>VLOOKUP(AA75,'PLAN INDICATIVO ORIGINAL '!$C$13:$M$343,10,0)</f>
        <v>104000</v>
      </c>
      <c r="AK75" s="260" t="str">
        <f>VLOOKUP(AA75,'PLAN INDICATIVO ORIGINAL '!$C$13:$M$343,11,0)</f>
        <v>Número</v>
      </c>
      <c r="AL75" s="261" t="e">
        <f>VLOOKUP(AA75,'PLAN INDICATIVO ORIGINAL '!$C$13:$M$343,12,0)</f>
        <v>#REF!</v>
      </c>
      <c r="AM75" s="262">
        <f t="shared" ref="AM75:AR75" si="135">+AF75</f>
        <v>26000</v>
      </c>
      <c r="AN75" s="262">
        <f t="shared" si="135"/>
        <v>26000</v>
      </c>
      <c r="AO75" s="262">
        <f t="shared" si="135"/>
        <v>26000</v>
      </c>
      <c r="AP75" s="262">
        <f t="shared" si="135"/>
        <v>26000</v>
      </c>
      <c r="AQ75" s="262">
        <f t="shared" si="135"/>
        <v>104000</v>
      </c>
      <c r="AR75" s="262" t="str">
        <f t="shared" si="135"/>
        <v>Número</v>
      </c>
      <c r="AS75" s="263" t="s">
        <v>765</v>
      </c>
      <c r="AV75" s="213" t="s">
        <v>258</v>
      </c>
      <c r="AW75" s="213" t="s">
        <v>237</v>
      </c>
      <c r="AX75" s="213" t="s">
        <v>786</v>
      </c>
      <c r="BI75" s="253">
        <v>127</v>
      </c>
      <c r="BJ75" s="58" t="s">
        <v>237</v>
      </c>
    </row>
    <row r="76" spans="1:62" ht="56.25" customHeight="1">
      <c r="A76" s="253">
        <v>128</v>
      </c>
      <c r="B76" s="253" t="str">
        <f t="shared" si="34"/>
        <v>P128</v>
      </c>
      <c r="C76" s="126" t="s">
        <v>65</v>
      </c>
      <c r="D76" s="282" t="s">
        <v>224</v>
      </c>
      <c r="E76" s="283" t="str">
        <f>+'PLAN INDICATIVO ORIGINAL '!$D$90</f>
        <v xml:space="preserve">SEGURIDAD PENITENCIARIA Y CARCELARIA </v>
      </c>
      <c r="F76" s="255" t="str">
        <f>+'PLAN INDICATIVO ORIGINAL '!$D$91</f>
        <v>SEGURIDAD Y CUSTODIA</v>
      </c>
      <c r="G76" s="255" t="s">
        <v>231</v>
      </c>
      <c r="H76" s="256" t="s">
        <v>232</v>
      </c>
      <c r="I76" s="256" t="s">
        <v>785</v>
      </c>
      <c r="J76" s="264" t="str">
        <f>+'PLAN INDICATIVO ORIGINAL '!$D$93</f>
        <v xml:space="preserve">SEGURIDAD Y VIGILANCIA </v>
      </c>
      <c r="K76" s="264" t="s">
        <v>767</v>
      </c>
      <c r="L76" s="141" t="str">
        <f>+'PLAN INDICATIVO ORIGINAL '!$C$94</f>
        <v>I13</v>
      </c>
      <c r="M76" s="265" t="str">
        <f>+'PLAN INDICATIVO ORIGINAL '!$E$94</f>
        <v>Porcentaje de novedades que alteran el orden Interno y Externo de los ERON</v>
      </c>
      <c r="N76" s="284">
        <f>VLOOKUP(L76,'PLAN INDICATIVO ORIGINAL '!$C$13:$M$343,6,0)</f>
        <v>0.187</v>
      </c>
      <c r="O76" s="284">
        <f>VLOOKUP(L76,'PLAN INDICATIVO ORIGINAL '!$C$13:$M$343,7,0)</f>
        <v>0.18</v>
      </c>
      <c r="P76" s="284">
        <f>VLOOKUP(L76,'PLAN INDICATIVO ORIGINAL '!$C$13:$M$343,8,0)</f>
        <v>0.17499999999999999</v>
      </c>
      <c r="Q76" s="284">
        <f>VLOOKUP(L76,'PLAN INDICATIVO ORIGINAL '!$C$13:$M$343,9,0)</f>
        <v>0.17</v>
      </c>
      <c r="R76" s="284">
        <f>VLOOKUP(L76,'PLAN INDICATIVO ORIGINAL '!$C$13:$M$343,10,0)</f>
        <v>0.17</v>
      </c>
      <c r="S76" s="284" t="str">
        <f>VLOOKUP(L76,'PLAN INDICATIVO ORIGINAL '!$C$13:$M$343,11,0)</f>
        <v>Porcentaje</v>
      </c>
      <c r="T76" s="258" t="e">
        <f>VLOOKUP(L76,'PLAN INDICATIVO ORIGINAL '!$C$13:$M$343,12,0)</f>
        <v>#REF!</v>
      </c>
      <c r="U76" s="285">
        <f t="shared" ref="U76:Z76" si="136">+N76*100</f>
        <v>18.7</v>
      </c>
      <c r="V76" s="285">
        <f t="shared" si="136"/>
        <v>18</v>
      </c>
      <c r="W76" s="285">
        <f t="shared" si="136"/>
        <v>17.5</v>
      </c>
      <c r="X76" s="285">
        <f t="shared" si="136"/>
        <v>17</v>
      </c>
      <c r="Y76" s="285">
        <f t="shared" si="136"/>
        <v>17</v>
      </c>
      <c r="Z76" s="285" t="e">
        <f t="shared" si="136"/>
        <v>#VALUE!</v>
      </c>
      <c r="AA76" s="114" t="str">
        <f>+'PLAN INDICATIVO ORIGINAL '!C105</f>
        <v>P128</v>
      </c>
      <c r="AB76" s="253" t="str">
        <f>+'PLAN INDICATIVO ORIGINAL '!D105</f>
        <v>Hechos punibles judicializados en los ERON.</v>
      </c>
      <c r="AC76" s="58" t="str">
        <f>VLOOKUP(AB76,'PLAN INDICATIVO ORIGINAL '!$D$12:$F$313,3,0)</f>
        <v xml:space="preserve">SUBDIRECCIÓN DE SEGURIDAD Y VIGILANCIA </v>
      </c>
      <c r="AD76" s="58" t="str">
        <f>VLOOKUP(AB76,'PLAN INDICATIVO ORIGINAL '!$D$12:$F$313,3,0)</f>
        <v xml:space="preserve">SUBDIRECCIÓN DE SEGURIDAD Y VIGILANCIA </v>
      </c>
      <c r="AE76" s="58" t="s">
        <v>786</v>
      </c>
      <c r="AF76" s="267">
        <f>VLOOKUP(AA76,'PLAN INDICATIVO ORIGINAL '!$C$13:$M$343,6,0)</f>
        <v>1</v>
      </c>
      <c r="AG76" s="268">
        <f>VLOOKUP(AA76,'PLAN INDICATIVO ORIGINAL '!$C$13:$M$343,7,0)</f>
        <v>1</v>
      </c>
      <c r="AH76" s="268">
        <f>VLOOKUP(AA76,'PLAN INDICATIVO ORIGINAL '!$C$13:$M$343,8,0)</f>
        <v>1</v>
      </c>
      <c r="AI76" s="268">
        <f>VLOOKUP(AA76,'PLAN INDICATIVO ORIGINAL '!$C$13:$M$343,9,0)</f>
        <v>1</v>
      </c>
      <c r="AJ76" s="268">
        <f>VLOOKUP(AA76,'PLAN INDICATIVO ORIGINAL '!$C$13:$M$343,10,0)</f>
        <v>1</v>
      </c>
      <c r="AK76" s="268" t="str">
        <f>VLOOKUP(AA76,'PLAN INDICATIVO ORIGINAL '!$C$13:$M$343,11,0)</f>
        <v>Porcentaje</v>
      </c>
      <c r="AL76" s="261" t="e">
        <f>VLOOKUP(AA76,'PLAN INDICATIVO ORIGINAL '!$C$13:$M$343,12,0)</f>
        <v>#REF!</v>
      </c>
      <c r="AM76" s="269">
        <f t="shared" ref="AM76:AR76" si="137">+AF76*100</f>
        <v>100</v>
      </c>
      <c r="AN76" s="269">
        <f t="shared" si="137"/>
        <v>100</v>
      </c>
      <c r="AO76" s="269">
        <f t="shared" si="137"/>
        <v>100</v>
      </c>
      <c r="AP76" s="269">
        <f t="shared" si="137"/>
        <v>100</v>
      </c>
      <c r="AQ76" s="269">
        <f t="shared" si="137"/>
        <v>100</v>
      </c>
      <c r="AR76" s="269" t="e">
        <f t="shared" si="137"/>
        <v>#VALUE!</v>
      </c>
      <c r="AS76" s="263" t="s">
        <v>765</v>
      </c>
      <c r="AV76" s="213" t="s">
        <v>260</v>
      </c>
      <c r="AW76" s="213" t="s">
        <v>237</v>
      </c>
      <c r="AX76" s="213" t="s">
        <v>786</v>
      </c>
      <c r="BI76" s="253">
        <v>128</v>
      </c>
      <c r="BJ76" s="58" t="s">
        <v>237</v>
      </c>
    </row>
    <row r="77" spans="1:62" ht="56.25" customHeight="1">
      <c r="A77" s="253">
        <v>189</v>
      </c>
      <c r="B77" s="253" t="str">
        <f t="shared" si="34"/>
        <v>P189</v>
      </c>
      <c r="C77" s="126" t="s">
        <v>99</v>
      </c>
      <c r="D77" s="282" t="s">
        <v>224</v>
      </c>
      <c r="E77" s="283" t="str">
        <f>+'PLAN INDICATIVO ORIGINAL '!$D$90</f>
        <v xml:space="preserve">SEGURIDAD PENITENCIARIA Y CARCELARIA </v>
      </c>
      <c r="F77" s="255" t="str">
        <f>+'PLAN INDICATIVO ORIGINAL '!$D$91</f>
        <v>SEGURIDAD Y CUSTODIA</v>
      </c>
      <c r="G77" s="255" t="s">
        <v>231</v>
      </c>
      <c r="H77" s="256" t="s">
        <v>232</v>
      </c>
      <c r="I77" s="256" t="s">
        <v>785</v>
      </c>
      <c r="J77" s="264" t="str">
        <f>+'PLAN INDICATIVO ORIGINAL '!$D$93</f>
        <v xml:space="preserve">SEGURIDAD Y VIGILANCIA </v>
      </c>
      <c r="K77" s="264" t="s">
        <v>767</v>
      </c>
      <c r="L77" s="141" t="str">
        <f>+'PLAN INDICATIVO ORIGINAL '!$C$94</f>
        <v>I13</v>
      </c>
      <c r="M77" s="265" t="str">
        <f>+'PLAN INDICATIVO ORIGINAL '!$E$94</f>
        <v>Porcentaje de novedades que alteran el orden Interno y Externo de los ERON</v>
      </c>
      <c r="N77" s="284">
        <f>VLOOKUP(L77,'PLAN INDICATIVO ORIGINAL '!$C$13:$M$343,6,0)</f>
        <v>0.187</v>
      </c>
      <c r="O77" s="284">
        <f>VLOOKUP(L77,'PLAN INDICATIVO ORIGINAL '!$C$13:$M$343,7,0)</f>
        <v>0.18</v>
      </c>
      <c r="P77" s="284">
        <f>VLOOKUP(L77,'PLAN INDICATIVO ORIGINAL '!$C$13:$M$343,8,0)</f>
        <v>0.17499999999999999</v>
      </c>
      <c r="Q77" s="284">
        <f>VLOOKUP(L77,'PLAN INDICATIVO ORIGINAL '!$C$13:$M$343,9,0)</f>
        <v>0.17</v>
      </c>
      <c r="R77" s="284">
        <f>VLOOKUP(L77,'PLAN INDICATIVO ORIGINAL '!$C$13:$M$343,10,0)</f>
        <v>0.17</v>
      </c>
      <c r="S77" s="284" t="str">
        <f>VLOOKUP(L77,'PLAN INDICATIVO ORIGINAL '!$C$13:$M$343,11,0)</f>
        <v>Porcentaje</v>
      </c>
      <c r="T77" s="258" t="e">
        <f>VLOOKUP(L77,'PLAN INDICATIVO ORIGINAL '!$C$13:$M$343,12,0)</f>
        <v>#REF!</v>
      </c>
      <c r="U77" s="285">
        <f t="shared" ref="U77:Z77" si="138">+N77*100</f>
        <v>18.7</v>
      </c>
      <c r="V77" s="285">
        <f t="shared" si="138"/>
        <v>18</v>
      </c>
      <c r="W77" s="285">
        <f t="shared" si="138"/>
        <v>17.5</v>
      </c>
      <c r="X77" s="285">
        <f t="shared" si="138"/>
        <v>17</v>
      </c>
      <c r="Y77" s="285">
        <f t="shared" si="138"/>
        <v>17</v>
      </c>
      <c r="Z77" s="285" t="e">
        <f t="shared" si="138"/>
        <v>#VALUE!</v>
      </c>
      <c r="AA77" s="253" t="str">
        <f>+'PLAN INDICATIVO ORIGINAL '!C106</f>
        <v>P189</v>
      </c>
      <c r="AB77" s="253" t="str">
        <f>+'PLAN INDICATIVO ORIGINAL '!D106</f>
        <v xml:space="preserve">ERON clasificados en atención a los lineamientos diseñados e implementados de acuerdo con Ley 1709 de 2014. </v>
      </c>
      <c r="AC77" s="58" t="str">
        <f>VLOOKUP(AB77,'PLAN INDICATIVO ORIGINAL '!$D$12:$F$313,3,0)</f>
        <v xml:space="preserve">SUBDIRECCIÓN DE SEGURIDAD Y VIGILANCIA </v>
      </c>
      <c r="AD77" s="58" t="str">
        <f>VLOOKUP(AB77,'PLAN INDICATIVO ORIGINAL '!$D$12:$F$313,3,0)</f>
        <v xml:space="preserve">SUBDIRECCIÓN DE SEGURIDAD Y VIGILANCIA </v>
      </c>
      <c r="AE77" s="58" t="s">
        <v>786</v>
      </c>
      <c r="AF77" s="259">
        <f>VLOOKUP(AA77,'PLAN INDICATIVO ORIGINAL '!$C$13:$M$343,6,0)</f>
        <v>0</v>
      </c>
      <c r="AG77" s="260">
        <f>VLOOKUP(AA77,'PLAN INDICATIVO ORIGINAL '!$C$13:$M$343,7,0)</f>
        <v>10</v>
      </c>
      <c r="AH77" s="260">
        <f>VLOOKUP(AA77,'PLAN INDICATIVO ORIGINAL '!$C$13:$M$343,8,0)</f>
        <v>12</v>
      </c>
      <c r="AI77" s="260">
        <f>VLOOKUP(AA77,'PLAN INDICATIVO ORIGINAL '!$C$13:$M$343,9,0)</f>
        <v>60</v>
      </c>
      <c r="AJ77" s="260">
        <f>VLOOKUP(AA77,'PLAN INDICATIVO ORIGINAL '!$C$13:$M$343,10,0)</f>
        <v>82</v>
      </c>
      <c r="AK77" s="260" t="str">
        <f>VLOOKUP(AA77,'PLAN INDICATIVO ORIGINAL '!$C$13:$M$343,11,0)</f>
        <v>Número</v>
      </c>
      <c r="AL77" s="261" t="e">
        <f>VLOOKUP(AA77,'PLAN INDICATIVO ORIGINAL '!$C$13:$M$343,12,0)</f>
        <v>#REF!</v>
      </c>
      <c r="AM77" s="262">
        <f t="shared" ref="AM77:AR77" si="139">+AF77</f>
        <v>0</v>
      </c>
      <c r="AN77" s="262">
        <f t="shared" si="139"/>
        <v>10</v>
      </c>
      <c r="AO77" s="262">
        <f t="shared" si="139"/>
        <v>12</v>
      </c>
      <c r="AP77" s="262">
        <f t="shared" si="139"/>
        <v>60</v>
      </c>
      <c r="AQ77" s="262">
        <f t="shared" si="139"/>
        <v>82</v>
      </c>
      <c r="AR77" s="262" t="str">
        <f t="shared" si="139"/>
        <v>Número</v>
      </c>
      <c r="AS77" s="263" t="s">
        <v>765</v>
      </c>
      <c r="AV77" s="213" t="s">
        <v>262</v>
      </c>
      <c r="AW77" s="213" t="s">
        <v>237</v>
      </c>
      <c r="AX77" s="213" t="s">
        <v>786</v>
      </c>
      <c r="BI77" s="253">
        <v>189</v>
      </c>
      <c r="BJ77" s="58" t="s">
        <v>237</v>
      </c>
    </row>
    <row r="78" spans="1:62" ht="56.25" customHeight="1">
      <c r="A78" s="253">
        <v>241</v>
      </c>
      <c r="B78" s="253" t="str">
        <f t="shared" si="34"/>
        <v>P241</v>
      </c>
      <c r="C78" s="126" t="s">
        <v>787</v>
      </c>
      <c r="D78" s="282" t="s">
        <v>224</v>
      </c>
      <c r="E78" s="283" t="str">
        <f>+'PLAN INDICATIVO ORIGINAL '!$D$90</f>
        <v xml:space="preserve">SEGURIDAD PENITENCIARIA Y CARCELARIA </v>
      </c>
      <c r="F78" s="255" t="str">
        <f>+'PLAN INDICATIVO ORIGINAL '!$D$91</f>
        <v>SEGURIDAD Y CUSTODIA</v>
      </c>
      <c r="G78" s="255" t="s">
        <v>231</v>
      </c>
      <c r="H78" s="256" t="s">
        <v>232</v>
      </c>
      <c r="I78" s="256" t="s">
        <v>785</v>
      </c>
      <c r="J78" s="264" t="str">
        <f>+'PLAN INDICATIVO ORIGINAL '!$D$93</f>
        <v xml:space="preserve">SEGURIDAD Y VIGILANCIA </v>
      </c>
      <c r="K78" s="264"/>
      <c r="L78" s="286"/>
      <c r="M78" s="286"/>
      <c r="N78" s="258"/>
      <c r="O78" s="258"/>
      <c r="P78" s="258"/>
      <c r="Q78" s="258"/>
      <c r="R78" s="258"/>
      <c r="S78" s="258"/>
      <c r="T78" s="258" t="s">
        <v>774</v>
      </c>
      <c r="U78" s="258"/>
      <c r="V78" s="258"/>
      <c r="W78" s="258"/>
      <c r="X78" s="258"/>
      <c r="Y78" s="258"/>
      <c r="Z78" s="258"/>
      <c r="AA78" s="253" t="str">
        <f>+'PLAN INDICATIVO ORIGINAL '!C107</f>
        <v>P241</v>
      </c>
      <c r="AB78" s="253" t="str">
        <f>+'PLAN INDICATIVO ORIGINAL '!D107</f>
        <v>Acompañamiento para la formulación de la política sectorial de Gestión de Riesgo diseñada por el Ministerio de Justicia y del Derecho.</v>
      </c>
      <c r="AC78" s="58" t="str">
        <f>VLOOKUP(AB78,'PLAN INDICATIVO ORIGINAL '!$D$12:$F$313,3,0)</f>
        <v xml:space="preserve">SUBDIRECCIÓN DE SEGURIDAD Y VIGILANCIA </v>
      </c>
      <c r="AD78" s="58" t="str">
        <f>VLOOKUP(AB78,'PLAN INDICATIVO ORIGINAL '!$D$12:$F$313,3,0)</f>
        <v xml:space="preserve">SUBDIRECCIÓN DE SEGURIDAD Y VIGILANCIA </v>
      </c>
      <c r="AE78" s="58" t="s">
        <v>786</v>
      </c>
      <c r="AF78" s="259">
        <f>VLOOKUP(AA78,'PLAN INDICATIVO ORIGINAL '!$C$13:$M$343,6,0)</f>
        <v>0</v>
      </c>
      <c r="AG78" s="260">
        <f>VLOOKUP(AA78,'PLAN INDICATIVO ORIGINAL '!$C$13:$M$343,7,0)</f>
        <v>1</v>
      </c>
      <c r="AH78" s="260">
        <f>VLOOKUP(AA78,'PLAN INDICATIVO ORIGINAL '!$C$13:$M$343,8,0)</f>
        <v>0</v>
      </c>
      <c r="AI78" s="260">
        <f>VLOOKUP(AA78,'PLAN INDICATIVO ORIGINAL '!$C$13:$M$343,9,0)</f>
        <v>0</v>
      </c>
      <c r="AJ78" s="260">
        <f>VLOOKUP(AA78,'PLAN INDICATIVO ORIGINAL '!$C$13:$M$343,10,0)</f>
        <v>1</v>
      </c>
      <c r="AK78" s="260" t="str">
        <f>VLOOKUP(AA78,'PLAN INDICATIVO ORIGINAL '!$C$13:$M$343,11,0)</f>
        <v>Número</v>
      </c>
      <c r="AL78" s="261" t="e">
        <f>VLOOKUP(AA78,'PLAN INDICATIVO ORIGINAL '!$C$13:$M$343,12,0)</f>
        <v>#REF!</v>
      </c>
      <c r="AM78" s="262">
        <f t="shared" ref="AM78:AR78" si="140">+AF78</f>
        <v>0</v>
      </c>
      <c r="AN78" s="262">
        <f t="shared" si="140"/>
        <v>1</v>
      </c>
      <c r="AO78" s="262">
        <f t="shared" si="140"/>
        <v>0</v>
      </c>
      <c r="AP78" s="262">
        <f t="shared" si="140"/>
        <v>0</v>
      </c>
      <c r="AQ78" s="262">
        <f t="shared" si="140"/>
        <v>1</v>
      </c>
      <c r="AR78" s="262" t="str">
        <f t="shared" si="140"/>
        <v>Número</v>
      </c>
      <c r="AS78" s="263" t="s">
        <v>765</v>
      </c>
      <c r="AV78" s="213" t="s">
        <v>264</v>
      </c>
      <c r="AW78" s="213" t="s">
        <v>237</v>
      </c>
      <c r="AX78" s="213" t="s">
        <v>786</v>
      </c>
      <c r="BI78" s="253">
        <v>241</v>
      </c>
      <c r="BJ78" s="58" t="s">
        <v>237</v>
      </c>
    </row>
    <row r="79" spans="1:62" ht="56.25" customHeight="1">
      <c r="A79" s="253">
        <v>258</v>
      </c>
      <c r="B79" s="253" t="str">
        <f t="shared" si="34"/>
        <v>P258</v>
      </c>
      <c r="C79" s="126"/>
      <c r="D79" s="282" t="s">
        <v>224</v>
      </c>
      <c r="E79" s="283" t="str">
        <f>+'PLAN INDICATIVO ORIGINAL '!$D$90</f>
        <v xml:space="preserve">SEGURIDAD PENITENCIARIA Y CARCELARIA </v>
      </c>
      <c r="F79" s="255" t="str">
        <f>+'PLAN INDICATIVO ORIGINAL '!$D$91</f>
        <v>SEGURIDAD Y CUSTODIA</v>
      </c>
      <c r="G79" s="255" t="s">
        <v>231</v>
      </c>
      <c r="H79" s="256" t="s">
        <v>232</v>
      </c>
      <c r="I79" s="256" t="s">
        <v>785</v>
      </c>
      <c r="J79" s="264" t="str">
        <f>+'PLAN INDICATIVO ORIGINAL '!$D$93</f>
        <v xml:space="preserve">SEGURIDAD Y VIGILANCIA </v>
      </c>
      <c r="K79" s="264" t="s">
        <v>767</v>
      </c>
      <c r="L79" s="141"/>
      <c r="M79" s="265"/>
      <c r="N79" s="284"/>
      <c r="O79" s="284"/>
      <c r="P79" s="284"/>
      <c r="Q79" s="284"/>
      <c r="R79" s="284"/>
      <c r="S79" s="284"/>
      <c r="T79" s="258"/>
      <c r="U79" s="285"/>
      <c r="V79" s="285"/>
      <c r="W79" s="285"/>
      <c r="X79" s="285"/>
      <c r="Y79" s="285"/>
      <c r="Z79" s="285"/>
      <c r="AA79" s="287" t="s">
        <v>266</v>
      </c>
      <c r="AB79" s="253" t="str">
        <f>+'PLAN INDICATIVO ORIGINAL '!D108</f>
        <v>Dependencias del  CERVI en funcionamiento.</v>
      </c>
      <c r="AC79" s="58" t="str">
        <f>VLOOKUP(AB79,'PLAN INDICATIVO ORIGINAL '!$D$12:$F$313,3,0)</f>
        <v xml:space="preserve">SUBDIRECCIÓN DE SEGURIDAD Y VIGILANCIA </v>
      </c>
      <c r="AD79" s="58" t="str">
        <f>VLOOKUP(AB79,'PLAN INDICATIVO ORIGINAL '!$D$12:$F$313,3,0)</f>
        <v xml:space="preserve">SUBDIRECCIÓN DE SEGURIDAD Y VIGILANCIA </v>
      </c>
      <c r="AE79" s="58" t="s">
        <v>786</v>
      </c>
      <c r="AF79" s="259">
        <f>VLOOKUP(AA79,'PLAN INDICATIVO ORIGINAL '!$C$13:$M$343,6,0)</f>
        <v>0</v>
      </c>
      <c r="AG79" s="260">
        <f>VLOOKUP(AA79,'PLAN INDICATIVO ORIGINAL '!$C$13:$M$343,7,0)</f>
        <v>7</v>
      </c>
      <c r="AH79" s="260">
        <f>VLOOKUP(AA79,'PLAN INDICATIVO ORIGINAL '!$C$13:$M$343,8,0)</f>
        <v>0</v>
      </c>
      <c r="AI79" s="260">
        <f>VLOOKUP(AA79,'PLAN INDICATIVO ORIGINAL '!$C$13:$M$343,9,0)</f>
        <v>0</v>
      </c>
      <c r="AJ79" s="260">
        <f>VLOOKUP(AA79,'PLAN INDICATIVO ORIGINAL '!$C$13:$M$343,10,0)</f>
        <v>7</v>
      </c>
      <c r="AK79" s="260" t="str">
        <f>VLOOKUP(AA79,'PLAN INDICATIVO ORIGINAL '!$C$13:$M$343,11,0)</f>
        <v>Número</v>
      </c>
      <c r="AL79" s="261" t="e">
        <f>VLOOKUP(AA79,'PLAN INDICATIVO ORIGINAL '!$C$13:$M$343,12,0)</f>
        <v>#REF!</v>
      </c>
      <c r="AM79" s="262">
        <f t="shared" ref="AM79:AR79" si="141">+AF79</f>
        <v>0</v>
      </c>
      <c r="AN79" s="262">
        <f t="shared" si="141"/>
        <v>7</v>
      </c>
      <c r="AO79" s="262">
        <f t="shared" si="141"/>
        <v>0</v>
      </c>
      <c r="AP79" s="262">
        <f t="shared" si="141"/>
        <v>0</v>
      </c>
      <c r="AQ79" s="262">
        <f t="shared" si="141"/>
        <v>7</v>
      </c>
      <c r="AR79" s="262" t="str">
        <f t="shared" si="141"/>
        <v>Número</v>
      </c>
      <c r="AS79" s="263" t="s">
        <v>765</v>
      </c>
      <c r="BI79" s="253"/>
      <c r="BJ79" s="58"/>
    </row>
    <row r="80" spans="1:62" ht="56.25" customHeight="1">
      <c r="A80" s="253">
        <v>259</v>
      </c>
      <c r="B80" s="253" t="str">
        <f t="shared" si="34"/>
        <v>P259</v>
      </c>
      <c r="C80" s="126"/>
      <c r="D80" s="282" t="s">
        <v>224</v>
      </c>
      <c r="E80" s="283" t="str">
        <f>+'PLAN INDICATIVO ORIGINAL '!$D$90</f>
        <v xml:space="preserve">SEGURIDAD PENITENCIARIA Y CARCELARIA </v>
      </c>
      <c r="F80" s="255" t="str">
        <f>+'PLAN INDICATIVO ORIGINAL '!$D$91</f>
        <v>SEGURIDAD Y CUSTODIA</v>
      </c>
      <c r="G80" s="255" t="s">
        <v>231</v>
      </c>
      <c r="H80" s="256" t="s">
        <v>232</v>
      </c>
      <c r="I80" s="256" t="s">
        <v>785</v>
      </c>
      <c r="J80" s="264" t="str">
        <f>+'PLAN INDICATIVO ORIGINAL '!$D$93</f>
        <v xml:space="preserve">SEGURIDAD Y VIGILANCIA </v>
      </c>
      <c r="K80" s="264" t="s">
        <v>767</v>
      </c>
      <c r="L80" s="141"/>
      <c r="M80" s="265"/>
      <c r="N80" s="284"/>
      <c r="O80" s="284"/>
      <c r="P80" s="284"/>
      <c r="Q80" s="284"/>
      <c r="R80" s="284"/>
      <c r="S80" s="284"/>
      <c r="T80" s="258"/>
      <c r="U80" s="285"/>
      <c r="V80" s="285"/>
      <c r="W80" s="285"/>
      <c r="X80" s="285"/>
      <c r="Y80" s="285"/>
      <c r="Z80" s="285"/>
      <c r="AA80" s="287" t="s">
        <v>268</v>
      </c>
      <c r="AB80" s="253" t="str">
        <f>+'PLAN INDICATIVO ORIGINAL '!D109</f>
        <v>ERON con funcionarios enlace con el CERVI para desarrollar actividades de vigilancia electrónica  y control a la prisión y detención domiciliaria.</v>
      </c>
      <c r="AC80" s="58" t="str">
        <f>VLOOKUP(AB80,'PLAN INDICATIVO ORIGINAL '!$D$12:$F$313,3,0)</f>
        <v xml:space="preserve">SUBDIRECCIÓN DE SEGURIDAD Y VIGILANCIA </v>
      </c>
      <c r="AD80" s="58" t="str">
        <f>VLOOKUP(AB80,'PLAN INDICATIVO ORIGINAL '!$D$12:$F$313,3,0)</f>
        <v xml:space="preserve">SUBDIRECCIÓN DE SEGURIDAD Y VIGILANCIA </v>
      </c>
      <c r="AE80" s="58" t="s">
        <v>786</v>
      </c>
      <c r="AF80" s="259">
        <f>VLOOKUP(AA80,'PLAN INDICATIVO ORIGINAL '!$C$13:$M$343,6,0)</f>
        <v>0</v>
      </c>
      <c r="AG80" s="260">
        <f>VLOOKUP(AA80,'PLAN INDICATIVO ORIGINAL '!$C$13:$M$343,7,0)</f>
        <v>40</v>
      </c>
      <c r="AH80" s="260">
        <f>VLOOKUP(AA80,'PLAN INDICATIVO ORIGINAL '!$C$13:$M$343,8,0)</f>
        <v>0</v>
      </c>
      <c r="AI80" s="260">
        <f>VLOOKUP(AA80,'PLAN INDICATIVO ORIGINAL '!$C$13:$M$343,9,0)</f>
        <v>0</v>
      </c>
      <c r="AJ80" s="260">
        <f>VLOOKUP(AA80,'PLAN INDICATIVO ORIGINAL '!$C$13:$M$343,10,0)</f>
        <v>40</v>
      </c>
      <c r="AK80" s="260" t="str">
        <f>VLOOKUP(AA80,'PLAN INDICATIVO ORIGINAL '!$C$13:$M$343,11,0)</f>
        <v>Número</v>
      </c>
      <c r="AL80" s="261" t="e">
        <f>VLOOKUP(AA80,'PLAN INDICATIVO ORIGINAL '!$C$13:$M$343,12,0)</f>
        <v>#REF!</v>
      </c>
      <c r="AM80" s="262">
        <f t="shared" ref="AM80:AR80" si="142">+AF80</f>
        <v>0</v>
      </c>
      <c r="AN80" s="262">
        <f t="shared" si="142"/>
        <v>40</v>
      </c>
      <c r="AO80" s="262">
        <f t="shared" si="142"/>
        <v>0</v>
      </c>
      <c r="AP80" s="262">
        <f t="shared" si="142"/>
        <v>0</v>
      </c>
      <c r="AQ80" s="262">
        <f t="shared" si="142"/>
        <v>40</v>
      </c>
      <c r="AR80" s="262" t="str">
        <f t="shared" si="142"/>
        <v>Número</v>
      </c>
      <c r="AS80" s="263" t="s">
        <v>765</v>
      </c>
      <c r="BI80" s="253"/>
      <c r="BJ80" s="58"/>
    </row>
    <row r="81" spans="1:62" ht="56.25" customHeight="1">
      <c r="A81" s="253">
        <v>260</v>
      </c>
      <c r="B81" s="253" t="str">
        <f t="shared" si="34"/>
        <v>P260</v>
      </c>
      <c r="C81" s="126"/>
      <c r="D81" s="282" t="s">
        <v>224</v>
      </c>
      <c r="E81" s="283" t="str">
        <f>+'PLAN INDICATIVO ORIGINAL '!$D$90</f>
        <v xml:space="preserve">SEGURIDAD PENITENCIARIA Y CARCELARIA </v>
      </c>
      <c r="F81" s="255" t="str">
        <f>+'PLAN INDICATIVO ORIGINAL '!$D$91</f>
        <v>SEGURIDAD Y CUSTODIA</v>
      </c>
      <c r="G81" s="255" t="s">
        <v>231</v>
      </c>
      <c r="H81" s="256" t="s">
        <v>232</v>
      </c>
      <c r="I81" s="256" t="s">
        <v>785</v>
      </c>
      <c r="J81" s="264" t="str">
        <f>+'PLAN INDICATIVO ORIGINAL '!$D$93</f>
        <v xml:space="preserve">SEGURIDAD Y VIGILANCIA </v>
      </c>
      <c r="K81" s="264" t="s">
        <v>767</v>
      </c>
      <c r="L81" s="141"/>
      <c r="M81" s="265"/>
      <c r="N81" s="284"/>
      <c r="O81" s="284"/>
      <c r="P81" s="284"/>
      <c r="Q81" s="284"/>
      <c r="R81" s="284"/>
      <c r="S81" s="284"/>
      <c r="T81" s="258"/>
      <c r="U81" s="285"/>
      <c r="V81" s="285"/>
      <c r="W81" s="285"/>
      <c r="X81" s="285"/>
      <c r="Y81" s="285"/>
      <c r="Z81" s="285"/>
      <c r="AA81" s="287" t="s">
        <v>270</v>
      </c>
      <c r="AB81" s="253" t="str">
        <f>+'PLAN INDICATIVO ORIGINAL '!D110</f>
        <v xml:space="preserve">Internos con prisión y detención domiciliaria sin vigilancia electrónica, en los Establecimientos de Reclusión de la ciudad de  Bogotá ubicados e identificados o con  novedades </v>
      </c>
      <c r="AC81" s="58" t="str">
        <f>VLOOKUP(AB81,'PLAN INDICATIVO ORIGINAL '!$D$12:$F$313,3,0)</f>
        <v xml:space="preserve">SUBDIRECCIÓN DE SEGURIDAD Y VIGILANCIA </v>
      </c>
      <c r="AD81" s="58" t="str">
        <f>VLOOKUP(AB81,'PLAN INDICATIVO ORIGINAL '!$D$12:$F$313,3,0)</f>
        <v xml:space="preserve">SUBDIRECCIÓN DE SEGURIDAD Y VIGILANCIA </v>
      </c>
      <c r="AE81" s="58" t="s">
        <v>786</v>
      </c>
      <c r="AF81" s="267">
        <f>VLOOKUP(AA81,'PLAN INDICATIVO ORIGINAL '!$C$13:$M$343,6,0)</f>
        <v>0</v>
      </c>
      <c r="AG81" s="268">
        <f>VLOOKUP(AA81,'PLAN INDICATIVO ORIGINAL '!$C$13:$M$343,7,0)</f>
        <v>1</v>
      </c>
      <c r="AH81" s="268">
        <f>VLOOKUP(AA81,'PLAN INDICATIVO ORIGINAL '!$C$13:$M$343,8,0)</f>
        <v>0</v>
      </c>
      <c r="AI81" s="268">
        <f>VLOOKUP(AA81,'PLAN INDICATIVO ORIGINAL '!$C$13:$M$343,9,0)</f>
        <v>0</v>
      </c>
      <c r="AJ81" s="268">
        <f>VLOOKUP(AA81,'PLAN INDICATIVO ORIGINAL '!$C$13:$M$343,10,0)</f>
        <v>1</v>
      </c>
      <c r="AK81" s="268" t="str">
        <f>VLOOKUP(AA81,'PLAN INDICATIVO ORIGINAL '!$C$13:$M$343,11,0)</f>
        <v>Porcentaje</v>
      </c>
      <c r="AL81" s="261" t="e">
        <f>VLOOKUP(AA81,'PLAN INDICATIVO ORIGINAL '!$C$13:$M$343,12,0)</f>
        <v>#REF!</v>
      </c>
      <c r="AM81" s="262">
        <f t="shared" ref="AM81:AR81" si="143">+AF81*100</f>
        <v>0</v>
      </c>
      <c r="AN81" s="262">
        <f t="shared" si="143"/>
        <v>100</v>
      </c>
      <c r="AO81" s="262">
        <f t="shared" si="143"/>
        <v>0</v>
      </c>
      <c r="AP81" s="262">
        <f t="shared" si="143"/>
        <v>0</v>
      </c>
      <c r="AQ81" s="262">
        <f t="shared" si="143"/>
        <v>100</v>
      </c>
      <c r="AR81" s="262" t="e">
        <f t="shared" si="143"/>
        <v>#VALUE!</v>
      </c>
      <c r="AS81" s="263" t="s">
        <v>765</v>
      </c>
      <c r="BI81" s="253"/>
      <c r="BJ81" s="58"/>
    </row>
    <row r="82" spans="1:62" ht="54.75" customHeight="1">
      <c r="A82" s="253">
        <v>2</v>
      </c>
      <c r="B82" s="253" t="str">
        <f t="shared" si="34"/>
        <v>P2</v>
      </c>
      <c r="C82" s="126" t="s">
        <v>33</v>
      </c>
      <c r="D82" s="282" t="s">
        <v>224</v>
      </c>
      <c r="E82" s="283" t="str">
        <f>+'PLAN INDICATIVO ORIGINAL '!$D$90</f>
        <v xml:space="preserve">SEGURIDAD PENITENCIARIA Y CARCELARIA </v>
      </c>
      <c r="F82" s="255" t="str">
        <f>+'PLAN INDICATIVO ORIGINAL '!$D$91</f>
        <v>SEGURIDAD Y CUSTODIA</v>
      </c>
      <c r="G82" s="255" t="s">
        <v>231</v>
      </c>
      <c r="H82" s="256" t="s">
        <v>232</v>
      </c>
      <c r="I82" s="256" t="s">
        <v>788</v>
      </c>
      <c r="J82" s="264" t="str">
        <f>+'PLAN INDICATIVO ORIGINAL '!$D$111</f>
        <v>CUERPO DE CUSTODIA</v>
      </c>
      <c r="K82" s="141" t="s">
        <v>763</v>
      </c>
      <c r="L82" s="141" t="s">
        <v>273</v>
      </c>
      <c r="M82" s="257" t="str">
        <f>+'PLAN INDICATIVO ORIGINAL '!$E$111</f>
        <v>Número de personal del Cuerpo de Custdia y Vigilancia que apoyan los pocesos administrativos en cumplimiento a la misión institucional en los ERON</v>
      </c>
      <c r="N82" s="258">
        <f>VLOOKUP(L82,'PLAN INDICATIVO ORIGINAL '!$C$13:$M$343,6,0)</f>
        <v>3244</v>
      </c>
      <c r="O82" s="258">
        <f>VLOOKUP(L82,'PLAN INDICATIVO ORIGINAL '!$C$13:$M$343,7,0)</f>
        <v>3244</v>
      </c>
      <c r="P82" s="258">
        <f>VLOOKUP(L82,'PLAN INDICATIVO ORIGINAL '!$C$13:$M$343,8,0)</f>
        <v>3244</v>
      </c>
      <c r="Q82" s="258">
        <f>VLOOKUP(L82,'PLAN INDICATIVO ORIGINAL '!$C$13:$M$343,9,0)</f>
        <v>3244</v>
      </c>
      <c r="R82" s="258">
        <f>VLOOKUP(L82,'PLAN INDICATIVO ORIGINAL '!$C$13:$M$343,10,0)</f>
        <v>3244</v>
      </c>
      <c r="S82" s="258" t="str">
        <f>VLOOKUP(L82,'PLAN INDICATIVO ORIGINAL '!$C$13:$M$343,11,0)</f>
        <v>Número</v>
      </c>
      <c r="T82" s="258" t="e">
        <f>VLOOKUP(L82,'PLAN INDICATIVO ORIGINAL '!$C$13:$M$343,12,0)</f>
        <v>#REF!</v>
      </c>
      <c r="U82" s="258">
        <f t="shared" ref="U82:Z82" si="144">+N82</f>
        <v>3244</v>
      </c>
      <c r="V82" s="258">
        <f t="shared" si="144"/>
        <v>3244</v>
      </c>
      <c r="W82" s="258">
        <f t="shared" si="144"/>
        <v>3244</v>
      </c>
      <c r="X82" s="258">
        <f t="shared" si="144"/>
        <v>3244</v>
      </c>
      <c r="Y82" s="258">
        <f t="shared" si="144"/>
        <v>3244</v>
      </c>
      <c r="Z82" s="258" t="str">
        <f t="shared" si="144"/>
        <v>Número</v>
      </c>
      <c r="AA82" s="253" t="str">
        <f>+'PLAN INDICATIVO ORIGINAL '!C112</f>
        <v>P2</v>
      </c>
      <c r="AB82" s="253" t="str">
        <f>+'PLAN INDICATIVO ORIGINAL '!D112</f>
        <v>ERON haciendo uso del modulo Novedad Comando -Asignación Puestos de Servicio del SISISPEC WEB</v>
      </c>
      <c r="AC82" s="58" t="str">
        <f>VLOOKUP(AB82,'PLAN INDICATIVO ORIGINAL '!$D$12:$F$313,3,0)</f>
        <v xml:space="preserve">SUBDIRECCIÓN DE SEGURIDAD Y VIGILANCIA </v>
      </c>
      <c r="AD82" s="58" t="str">
        <f>VLOOKUP(AB82,'PLAN INDICATIVO ORIGINAL '!$D$12:$F$313,3,0)</f>
        <v xml:space="preserve">SUBDIRECCIÓN DE SEGURIDAD Y VIGILANCIA </v>
      </c>
      <c r="AE82" s="58" t="s">
        <v>786</v>
      </c>
      <c r="AF82" s="259">
        <f>VLOOKUP(AA82,'PLAN INDICATIVO ORIGINAL '!$C$13:$M$343,6,0)</f>
        <v>1</v>
      </c>
      <c r="AG82" s="260">
        <f>VLOOKUP(AA82,'PLAN INDICATIVO ORIGINAL '!$C$13:$M$343,7,0)</f>
        <v>0</v>
      </c>
      <c r="AH82" s="260">
        <f>VLOOKUP(AA82,'PLAN INDICATIVO ORIGINAL '!$C$13:$M$343,8,0)</f>
        <v>0</v>
      </c>
      <c r="AI82" s="260">
        <f>VLOOKUP(AA82,'PLAN INDICATIVO ORIGINAL '!$C$13:$M$343,9,0)</f>
        <v>0</v>
      </c>
      <c r="AJ82" s="260">
        <f>VLOOKUP(AA82,'PLAN INDICATIVO ORIGINAL '!$C$13:$M$343,10,0)</f>
        <v>1</v>
      </c>
      <c r="AK82" s="260" t="str">
        <f>VLOOKUP(AA82,'PLAN INDICATIVO ORIGINAL '!$C$13:$M$343,11,0)</f>
        <v>Número</v>
      </c>
      <c r="AL82" s="261" t="e">
        <f>VLOOKUP(AA82,'PLAN INDICATIVO ORIGINAL '!$C$13:$M$343,12,0)</f>
        <v>#REF!</v>
      </c>
      <c r="AM82" s="262">
        <f t="shared" ref="AM82:AR82" si="145">+AF82</f>
        <v>1</v>
      </c>
      <c r="AN82" s="262">
        <f t="shared" si="145"/>
        <v>0</v>
      </c>
      <c r="AO82" s="262">
        <f t="shared" si="145"/>
        <v>0</v>
      </c>
      <c r="AP82" s="262">
        <f t="shared" si="145"/>
        <v>0</v>
      </c>
      <c r="AQ82" s="262">
        <f t="shared" si="145"/>
        <v>1</v>
      </c>
      <c r="AR82" s="262" t="str">
        <f t="shared" si="145"/>
        <v>Número</v>
      </c>
      <c r="AS82" s="263" t="s">
        <v>765</v>
      </c>
      <c r="AV82" s="213" t="s">
        <v>276</v>
      </c>
      <c r="AW82" s="213" t="s">
        <v>237</v>
      </c>
      <c r="AX82" s="213" t="s">
        <v>786</v>
      </c>
      <c r="BI82" s="253">
        <v>2</v>
      </c>
      <c r="BJ82" s="58" t="s">
        <v>275</v>
      </c>
    </row>
    <row r="83" spans="1:62" ht="105" customHeight="1">
      <c r="A83" s="253">
        <v>18</v>
      </c>
      <c r="B83" s="253" t="str">
        <f t="shared" si="34"/>
        <v>P18</v>
      </c>
      <c r="C83" s="126" t="s">
        <v>36</v>
      </c>
      <c r="D83" s="282" t="s">
        <v>224</v>
      </c>
      <c r="E83" s="283" t="str">
        <f>+'PLAN INDICATIVO ORIGINAL '!$D$90</f>
        <v xml:space="preserve">SEGURIDAD PENITENCIARIA Y CARCELARIA </v>
      </c>
      <c r="F83" s="255" t="str">
        <f>+'PLAN INDICATIVO ORIGINAL '!$D$91</f>
        <v>SEGURIDAD Y CUSTODIA</v>
      </c>
      <c r="G83" s="255" t="s">
        <v>231</v>
      </c>
      <c r="H83" s="256" t="s">
        <v>232</v>
      </c>
      <c r="I83" s="256" t="s">
        <v>788</v>
      </c>
      <c r="J83" s="264" t="str">
        <f>+'PLAN INDICATIVO ORIGINAL '!$D$111</f>
        <v>CUERPO DE CUSTODIA</v>
      </c>
      <c r="K83" s="141" t="s">
        <v>763</v>
      </c>
      <c r="L83" s="141" t="s">
        <v>273</v>
      </c>
      <c r="M83" s="257" t="str">
        <f>+'PLAN INDICATIVO ORIGINAL '!$E$111</f>
        <v>Número de personal del Cuerpo de Custdia y Vigilancia que apoyan los pocesos administrativos en cumplimiento a la misión institucional en los ERON</v>
      </c>
      <c r="N83" s="258">
        <f>VLOOKUP(L83,'PLAN INDICATIVO ORIGINAL '!$C$13:$M$343,6,0)</f>
        <v>3244</v>
      </c>
      <c r="O83" s="258">
        <f>VLOOKUP(L83,'PLAN INDICATIVO ORIGINAL '!$C$13:$M$343,7,0)</f>
        <v>3244</v>
      </c>
      <c r="P83" s="258">
        <f>VLOOKUP(L83,'PLAN INDICATIVO ORIGINAL '!$C$13:$M$343,8,0)</f>
        <v>3244</v>
      </c>
      <c r="Q83" s="258">
        <f>VLOOKUP(L83,'PLAN INDICATIVO ORIGINAL '!$C$13:$M$343,9,0)</f>
        <v>3244</v>
      </c>
      <c r="R83" s="258">
        <f>VLOOKUP(L83,'PLAN INDICATIVO ORIGINAL '!$C$13:$M$343,10,0)</f>
        <v>3244</v>
      </c>
      <c r="S83" s="258" t="str">
        <f>VLOOKUP(L83,'PLAN INDICATIVO ORIGINAL '!$C$13:$M$343,11,0)</f>
        <v>Número</v>
      </c>
      <c r="T83" s="258" t="e">
        <f>VLOOKUP(L83,'PLAN INDICATIVO ORIGINAL '!$C$13:$M$343,12,0)</f>
        <v>#REF!</v>
      </c>
      <c r="U83" s="258">
        <f t="shared" ref="U83:Z83" si="146">+N83</f>
        <v>3244</v>
      </c>
      <c r="V83" s="258">
        <f t="shared" si="146"/>
        <v>3244</v>
      </c>
      <c r="W83" s="258">
        <f t="shared" si="146"/>
        <v>3244</v>
      </c>
      <c r="X83" s="258">
        <f t="shared" si="146"/>
        <v>3244</v>
      </c>
      <c r="Y83" s="258">
        <f t="shared" si="146"/>
        <v>3244</v>
      </c>
      <c r="Z83" s="258" t="str">
        <f t="shared" si="146"/>
        <v>Número</v>
      </c>
      <c r="AA83" s="253" t="str">
        <f>+'PLAN INDICATIVO ORIGINAL '!C113</f>
        <v>P18</v>
      </c>
      <c r="AB83" s="253" t="str">
        <f>+'PLAN INDICATIVO ORIGINAL '!D113</f>
        <v>Documento con los requerimientos para el desarrollo de la ETAPA 2 del Modulo Comando-Asignación Puestos de Servicio del SISIPEC WEB,  para llevar el control diario de la distribución del personal del CCV en cada ERON, presentado a la Oficina de Sistemas de la Información.</v>
      </c>
      <c r="AC83" s="58" t="str">
        <f>+'PLAN INDICATIVO ORIGINAL '!F113</f>
        <v xml:space="preserve">SUBDIRECCIÓN DE SEGURIDAD Y VIGILANCIA </v>
      </c>
      <c r="AD83" s="58" t="str">
        <f>+'PLAN INDICATIVO ORIGINAL '!F112</f>
        <v xml:space="preserve">SUBDIRECCIÓN DE SEGURIDAD Y VIGILANCIA </v>
      </c>
      <c r="AE83" s="58" t="s">
        <v>786</v>
      </c>
      <c r="AF83" s="259">
        <f>VLOOKUP(AA83,'PLAN INDICATIVO ORIGINAL '!$C$13:$M$343,6,0)</f>
        <v>1</v>
      </c>
      <c r="AG83" s="260">
        <f>VLOOKUP(AA83,'PLAN INDICATIVO ORIGINAL '!$C$13:$M$343,7,0)</f>
        <v>0</v>
      </c>
      <c r="AH83" s="260">
        <f>VLOOKUP(AA83,'PLAN INDICATIVO ORIGINAL '!$C$13:$M$343,8,0)</f>
        <v>0</v>
      </c>
      <c r="AI83" s="260">
        <f>VLOOKUP(AA83,'PLAN INDICATIVO ORIGINAL '!$C$13:$M$343,9,0)</f>
        <v>0</v>
      </c>
      <c r="AJ83" s="260">
        <f>VLOOKUP(AA83,'PLAN INDICATIVO ORIGINAL '!$C$13:$M$343,10,0)</f>
        <v>1</v>
      </c>
      <c r="AK83" s="260" t="str">
        <f>VLOOKUP(AA83,'PLAN INDICATIVO ORIGINAL '!$C$13:$M$343,11,0)</f>
        <v>Número</v>
      </c>
      <c r="AL83" s="261" t="e">
        <f>VLOOKUP(AA83,'PLAN INDICATIVO ORIGINAL '!$C$13:$M$343,12,0)</f>
        <v>#REF!</v>
      </c>
      <c r="AM83" s="262">
        <f t="shared" ref="AM83:AR83" si="147">+AF83</f>
        <v>1</v>
      </c>
      <c r="AN83" s="262">
        <f t="shared" si="147"/>
        <v>0</v>
      </c>
      <c r="AO83" s="262">
        <f t="shared" si="147"/>
        <v>0</v>
      </c>
      <c r="AP83" s="262">
        <f t="shared" si="147"/>
        <v>0</v>
      </c>
      <c r="AQ83" s="262">
        <f t="shared" si="147"/>
        <v>1</v>
      </c>
      <c r="AR83" s="262" t="str">
        <f t="shared" si="147"/>
        <v>Número</v>
      </c>
      <c r="AS83" s="263" t="s">
        <v>765</v>
      </c>
      <c r="AV83" s="213" t="s">
        <v>278</v>
      </c>
      <c r="AW83" s="213" t="s">
        <v>237</v>
      </c>
      <c r="AX83" s="213" t="s">
        <v>786</v>
      </c>
      <c r="BI83" s="253">
        <v>18</v>
      </c>
      <c r="BJ83" s="58" t="s">
        <v>275</v>
      </c>
    </row>
    <row r="84" spans="1:62" ht="71.25" customHeight="1">
      <c r="A84" s="253">
        <v>129</v>
      </c>
      <c r="B84" s="253"/>
      <c r="C84" s="120" t="s">
        <v>50</v>
      </c>
      <c r="D84" s="282" t="s">
        <v>224</v>
      </c>
      <c r="E84" s="283" t="str">
        <f>+'PLAN INDICATIVO ORIGINAL '!$D$90</f>
        <v xml:space="preserve">SEGURIDAD PENITENCIARIA Y CARCELARIA </v>
      </c>
      <c r="F84" s="255" t="str">
        <f>+'PLAN INDICATIVO ORIGINAL '!$D$91</f>
        <v>SEGURIDAD Y CUSTODIA</v>
      </c>
      <c r="G84" s="255" t="s">
        <v>231</v>
      </c>
      <c r="H84" s="256" t="s">
        <v>232</v>
      </c>
      <c r="I84" s="256" t="s">
        <v>788</v>
      </c>
      <c r="J84" s="264" t="str">
        <f>+'PLAN INDICATIVO ORIGINAL '!$D$111</f>
        <v>CUERPO DE CUSTODIA</v>
      </c>
      <c r="K84" s="141" t="s">
        <v>763</v>
      </c>
      <c r="L84" s="141" t="s">
        <v>273</v>
      </c>
      <c r="M84" s="257" t="str">
        <f>+'PLAN INDICATIVO ORIGINAL '!$E$111</f>
        <v>Número de personal del Cuerpo de Custdia y Vigilancia que apoyan los pocesos administrativos en cumplimiento a la misión institucional en los ERON</v>
      </c>
      <c r="N84" s="258">
        <f>VLOOKUP(L84,'PLAN INDICATIVO ORIGINAL '!$C$13:$M$343,6,0)</f>
        <v>3244</v>
      </c>
      <c r="O84" s="258">
        <f>VLOOKUP(L84,'PLAN INDICATIVO ORIGINAL '!$C$13:$M$343,7,0)</f>
        <v>3244</v>
      </c>
      <c r="P84" s="258">
        <f>VLOOKUP(L84,'PLAN INDICATIVO ORIGINAL '!$C$13:$M$343,8,0)</f>
        <v>3244</v>
      </c>
      <c r="Q84" s="258">
        <f>VLOOKUP(L84,'PLAN INDICATIVO ORIGINAL '!$C$13:$M$343,9,0)</f>
        <v>3244</v>
      </c>
      <c r="R84" s="258">
        <f>VLOOKUP(L84,'PLAN INDICATIVO ORIGINAL '!$C$13:$M$343,10,0)</f>
        <v>3244</v>
      </c>
      <c r="S84" s="258" t="str">
        <f>VLOOKUP(L84,'PLAN INDICATIVO ORIGINAL '!$C$13:$M$343,11,0)</f>
        <v>Número</v>
      </c>
      <c r="T84" s="258" t="e">
        <f>VLOOKUP(L84,'PLAN INDICATIVO ORIGINAL '!$C$13:$M$343,12,0)</f>
        <v>#REF!</v>
      </c>
      <c r="U84" s="258">
        <f t="shared" ref="U84:Z84" si="148">+N84</f>
        <v>3244</v>
      </c>
      <c r="V84" s="258">
        <f t="shared" si="148"/>
        <v>3244</v>
      </c>
      <c r="W84" s="258">
        <f t="shared" si="148"/>
        <v>3244</v>
      </c>
      <c r="X84" s="258">
        <f t="shared" si="148"/>
        <v>3244</v>
      </c>
      <c r="Y84" s="258">
        <f t="shared" si="148"/>
        <v>3244</v>
      </c>
      <c r="Z84" s="258" t="str">
        <f t="shared" si="148"/>
        <v>Número</v>
      </c>
      <c r="AA84" s="273"/>
      <c r="AB84" s="273" t="str">
        <f>+'PLAN INDICATIVO ORIGINAL '!D114</f>
        <v>Encuentro de Comandantes de Vigilancia para fortalecer el proceso de seguridad  penitenciaria y carcelaria realizado</v>
      </c>
      <c r="AC84" s="274" t="str">
        <f>VLOOKUP(AB84,'PLAN INDICATIVO ORIGINAL '!$D$12:$F$313,3,0)</f>
        <v xml:space="preserve">SUBDIRECCIÓN DE SEGURIDAD Y VIGILANCIA </v>
      </c>
      <c r="AD84" s="274" t="str">
        <f>VLOOKUP(AB84,'PLAN INDICATIVO ORIGINAL '!$D$12:$F$313,3,0)</f>
        <v xml:space="preserve">SUBDIRECCIÓN DE SEGURIDAD Y VIGILANCIA </v>
      </c>
      <c r="AE84" s="274" t="s">
        <v>786</v>
      </c>
      <c r="AF84" s="259"/>
      <c r="AG84" s="260"/>
      <c r="AH84" s="260"/>
      <c r="AI84" s="260"/>
      <c r="AJ84" s="260"/>
      <c r="AK84" s="260"/>
      <c r="AL84" s="261"/>
      <c r="AM84" s="262"/>
      <c r="AN84" s="262"/>
      <c r="AO84" s="262"/>
      <c r="AP84" s="262"/>
      <c r="AQ84" s="262"/>
      <c r="AR84" s="262"/>
      <c r="AS84" s="263" t="s">
        <v>765</v>
      </c>
      <c r="AW84" s="213" t="s">
        <v>237</v>
      </c>
      <c r="AX84" s="213" t="s">
        <v>786</v>
      </c>
      <c r="BI84" s="253">
        <v>129</v>
      </c>
      <c r="BJ84" s="58" t="s">
        <v>275</v>
      </c>
    </row>
    <row r="85" spans="1:62" ht="71.25" customHeight="1">
      <c r="A85" s="253">
        <v>130</v>
      </c>
      <c r="B85" s="253" t="str">
        <f t="shared" ref="B85:B245" si="149">+AA85</f>
        <v>P130</v>
      </c>
      <c r="C85" s="120" t="s">
        <v>53</v>
      </c>
      <c r="D85" s="282" t="s">
        <v>224</v>
      </c>
      <c r="E85" s="283" t="str">
        <f>+'PLAN INDICATIVO ORIGINAL '!$D$90</f>
        <v xml:space="preserve">SEGURIDAD PENITENCIARIA Y CARCELARIA </v>
      </c>
      <c r="F85" s="255" t="str">
        <f>+'PLAN INDICATIVO ORIGINAL '!$D$91</f>
        <v>SEGURIDAD Y CUSTODIA</v>
      </c>
      <c r="G85" s="255" t="s">
        <v>231</v>
      </c>
      <c r="H85" s="256" t="s">
        <v>232</v>
      </c>
      <c r="I85" s="256" t="s">
        <v>788</v>
      </c>
      <c r="J85" s="264" t="str">
        <f>+'PLAN INDICATIVO ORIGINAL '!$D$111</f>
        <v>CUERPO DE CUSTODIA</v>
      </c>
      <c r="K85" s="141" t="s">
        <v>763</v>
      </c>
      <c r="L85" s="141" t="s">
        <v>273</v>
      </c>
      <c r="M85" s="257" t="str">
        <f>+'PLAN INDICATIVO ORIGINAL '!$E$111</f>
        <v>Número de personal del Cuerpo de Custdia y Vigilancia que apoyan los pocesos administrativos en cumplimiento a la misión institucional en los ERON</v>
      </c>
      <c r="N85" s="258">
        <f>VLOOKUP(L85,'PLAN INDICATIVO ORIGINAL '!$C$13:$M$343,6,0)</f>
        <v>3244</v>
      </c>
      <c r="O85" s="258">
        <f>VLOOKUP(L85,'PLAN INDICATIVO ORIGINAL '!$C$13:$M$343,7,0)</f>
        <v>3244</v>
      </c>
      <c r="P85" s="258">
        <f>VLOOKUP(L85,'PLAN INDICATIVO ORIGINAL '!$C$13:$M$343,8,0)</f>
        <v>3244</v>
      </c>
      <c r="Q85" s="258">
        <f>VLOOKUP(L85,'PLAN INDICATIVO ORIGINAL '!$C$13:$M$343,9,0)</f>
        <v>3244</v>
      </c>
      <c r="R85" s="258">
        <f>VLOOKUP(L85,'PLAN INDICATIVO ORIGINAL '!$C$13:$M$343,10,0)</f>
        <v>3244</v>
      </c>
      <c r="S85" s="258" t="str">
        <f>VLOOKUP(L85,'PLAN INDICATIVO ORIGINAL '!$C$13:$M$343,11,0)</f>
        <v>Número</v>
      </c>
      <c r="T85" s="258" t="e">
        <f>VLOOKUP(L85,'PLAN INDICATIVO ORIGINAL '!$C$13:$M$343,12,0)</f>
        <v>#REF!</v>
      </c>
      <c r="U85" s="258">
        <f t="shared" ref="U85:Z85" si="150">+N85</f>
        <v>3244</v>
      </c>
      <c r="V85" s="258">
        <f t="shared" si="150"/>
        <v>3244</v>
      </c>
      <c r="W85" s="258">
        <f t="shared" si="150"/>
        <v>3244</v>
      </c>
      <c r="X85" s="258">
        <f t="shared" si="150"/>
        <v>3244</v>
      </c>
      <c r="Y85" s="258">
        <f t="shared" si="150"/>
        <v>3244</v>
      </c>
      <c r="Z85" s="258" t="str">
        <f t="shared" si="150"/>
        <v>Número</v>
      </c>
      <c r="AA85" s="114" t="str">
        <f>+'PLAN INDICATIVO ORIGINAL '!C115</f>
        <v>P130</v>
      </c>
      <c r="AB85" s="253" t="str">
        <f>+'PLAN INDICATIVO ORIGINAL '!D115</f>
        <v>Encuentro de Comandantes  operativos de los Centros de Instrucción  realizado</v>
      </c>
      <c r="AC85" s="58" t="str">
        <f>VLOOKUP(AB85,'PLAN INDICATIVO ORIGINAL '!$D$12:$F$313,3,0)</f>
        <v xml:space="preserve">SUBDIRECCIÓN DE SEGURIDAD Y VIGILANCIA </v>
      </c>
      <c r="AD85" s="58" t="str">
        <f>VLOOKUP(AB85,'PLAN INDICATIVO ORIGINAL '!$D$12:$F$313,3,0)</f>
        <v xml:space="preserve">SUBDIRECCIÓN DE SEGURIDAD Y VIGILANCIA </v>
      </c>
      <c r="AE85" s="58" t="s">
        <v>786</v>
      </c>
      <c r="AF85" s="259">
        <f>VLOOKUP(AA85,'PLAN INDICATIVO ORIGINAL '!$C$13:$M$343,6,0)</f>
        <v>1</v>
      </c>
      <c r="AG85" s="260">
        <f>VLOOKUP(AA85,'PLAN INDICATIVO ORIGINAL '!$C$13:$M$343,7,0)</f>
        <v>1</v>
      </c>
      <c r="AH85" s="260">
        <f>VLOOKUP(AA85,'PLAN INDICATIVO ORIGINAL '!$C$13:$M$343,8,0)</f>
        <v>1</v>
      </c>
      <c r="AI85" s="260">
        <f>VLOOKUP(AA85,'PLAN INDICATIVO ORIGINAL '!$C$13:$M$343,9,0)</f>
        <v>1</v>
      </c>
      <c r="AJ85" s="260">
        <f>VLOOKUP(AA85,'PLAN INDICATIVO ORIGINAL '!$C$13:$M$343,10,0)</f>
        <v>4</v>
      </c>
      <c r="AK85" s="260" t="str">
        <f>VLOOKUP(AA85,'PLAN INDICATIVO ORIGINAL '!$C$13:$M$343,11,0)</f>
        <v>Número</v>
      </c>
      <c r="AL85" s="261" t="e">
        <f>VLOOKUP(AA85,'PLAN INDICATIVO ORIGINAL '!$C$13:$M$343,12,0)</f>
        <v>#REF!</v>
      </c>
      <c r="AM85" s="262">
        <f t="shared" ref="AM85:AR85" si="151">+AF85</f>
        <v>1</v>
      </c>
      <c r="AN85" s="262">
        <f t="shared" si="151"/>
        <v>1</v>
      </c>
      <c r="AO85" s="262">
        <f t="shared" si="151"/>
        <v>1</v>
      </c>
      <c r="AP85" s="262">
        <f t="shared" si="151"/>
        <v>1</v>
      </c>
      <c r="AQ85" s="262">
        <f t="shared" si="151"/>
        <v>4</v>
      </c>
      <c r="AR85" s="262" t="str">
        <f t="shared" si="151"/>
        <v>Número</v>
      </c>
      <c r="AS85" s="263" t="s">
        <v>765</v>
      </c>
      <c r="AV85" s="213" t="s">
        <v>281</v>
      </c>
      <c r="AW85" s="213" t="s">
        <v>237</v>
      </c>
      <c r="AX85" s="213" t="s">
        <v>786</v>
      </c>
      <c r="BI85" s="253">
        <v>130</v>
      </c>
      <c r="BJ85" s="58" t="s">
        <v>275</v>
      </c>
    </row>
    <row r="86" spans="1:62" ht="102" customHeight="1">
      <c r="A86" s="253">
        <v>131</v>
      </c>
      <c r="B86" s="253" t="str">
        <f t="shared" si="149"/>
        <v>P131</v>
      </c>
      <c r="C86" s="288" t="s">
        <v>56</v>
      </c>
      <c r="D86" s="282" t="s">
        <v>224</v>
      </c>
      <c r="E86" s="283" t="str">
        <f>+'PLAN INDICATIVO ORIGINAL '!$D$90</f>
        <v xml:space="preserve">SEGURIDAD PENITENCIARIA Y CARCELARIA </v>
      </c>
      <c r="F86" s="255" t="str">
        <f>+'PLAN INDICATIVO ORIGINAL '!$D$91</f>
        <v>SEGURIDAD Y CUSTODIA</v>
      </c>
      <c r="G86" s="255" t="s">
        <v>231</v>
      </c>
      <c r="H86" s="256" t="s">
        <v>232</v>
      </c>
      <c r="I86" s="256" t="s">
        <v>788</v>
      </c>
      <c r="J86" s="264" t="str">
        <f>+'PLAN INDICATIVO ORIGINAL '!$D$111</f>
        <v>CUERPO DE CUSTODIA</v>
      </c>
      <c r="K86" s="141" t="s">
        <v>763</v>
      </c>
      <c r="L86" s="141" t="s">
        <v>273</v>
      </c>
      <c r="M86" s="257" t="str">
        <f>+'PLAN INDICATIVO ORIGINAL '!$E$111</f>
        <v>Número de personal del Cuerpo de Custdia y Vigilancia que apoyan los pocesos administrativos en cumplimiento a la misión institucional en los ERON</v>
      </c>
      <c r="N86" s="258">
        <f>VLOOKUP(L86,'PLAN INDICATIVO ORIGINAL '!$C$13:$M$343,6,0)</f>
        <v>3244</v>
      </c>
      <c r="O86" s="258">
        <f>VLOOKUP(L86,'PLAN INDICATIVO ORIGINAL '!$C$13:$M$343,7,0)</f>
        <v>3244</v>
      </c>
      <c r="P86" s="258">
        <f>VLOOKUP(L86,'PLAN INDICATIVO ORIGINAL '!$C$13:$M$343,8,0)</f>
        <v>3244</v>
      </c>
      <c r="Q86" s="258">
        <f>VLOOKUP(L86,'PLAN INDICATIVO ORIGINAL '!$C$13:$M$343,9,0)</f>
        <v>3244</v>
      </c>
      <c r="R86" s="258">
        <f>VLOOKUP(L86,'PLAN INDICATIVO ORIGINAL '!$C$13:$M$343,10,0)</f>
        <v>3244</v>
      </c>
      <c r="S86" s="258" t="str">
        <f>VLOOKUP(L86,'PLAN INDICATIVO ORIGINAL '!$C$13:$M$343,11,0)</f>
        <v>Número</v>
      </c>
      <c r="T86" s="258" t="e">
        <f>VLOOKUP(L86,'PLAN INDICATIVO ORIGINAL '!$C$13:$M$343,12,0)</f>
        <v>#REF!</v>
      </c>
      <c r="U86" s="258">
        <f t="shared" ref="U86:Z86" si="152">+N86</f>
        <v>3244</v>
      </c>
      <c r="V86" s="258">
        <f t="shared" si="152"/>
        <v>3244</v>
      </c>
      <c r="W86" s="258">
        <f t="shared" si="152"/>
        <v>3244</v>
      </c>
      <c r="X86" s="258">
        <f t="shared" si="152"/>
        <v>3244</v>
      </c>
      <c r="Y86" s="258">
        <f t="shared" si="152"/>
        <v>3244</v>
      </c>
      <c r="Z86" s="258" t="str">
        <f t="shared" si="152"/>
        <v>Número</v>
      </c>
      <c r="AA86" s="114" t="str">
        <f>+'PLAN INDICATIVO ORIGINAL '!C116</f>
        <v>P131</v>
      </c>
      <c r="AB86" s="253" t="str">
        <f>+'PLAN INDICATIVO ORIGINAL '!D116</f>
        <v>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v>
      </c>
      <c r="AC86" s="58" t="str">
        <f>+'PLAN INDICATIVO ORIGINAL '!F116</f>
        <v xml:space="preserve">SUBDIRECCIÓN DE SEGURIDAD Y VIGILANCIA </v>
      </c>
      <c r="AD86" s="58" t="str">
        <f>+'PLAN INDICATIVO ORIGINAL '!F115</f>
        <v xml:space="preserve">SUBDIRECCIÓN DE SEGURIDAD Y VIGILANCIA </v>
      </c>
      <c r="AE86" s="58" t="s">
        <v>786</v>
      </c>
      <c r="AF86" s="259">
        <f>VLOOKUP(AA86,'PLAN INDICATIVO ORIGINAL '!$C$13:$M$343,6,0)</f>
        <v>2</v>
      </c>
      <c r="AG86" s="260">
        <f>VLOOKUP(AA86,'PLAN INDICATIVO ORIGINAL '!$C$13:$M$343,7,0)</f>
        <v>2</v>
      </c>
      <c r="AH86" s="260">
        <f>VLOOKUP(AA86,'PLAN INDICATIVO ORIGINAL '!$C$13:$M$343,8,0)</f>
        <v>1</v>
      </c>
      <c r="AI86" s="260">
        <f>VLOOKUP(AA86,'PLAN INDICATIVO ORIGINAL '!$C$13:$M$343,9,0)</f>
        <v>0</v>
      </c>
      <c r="AJ86" s="260">
        <f>VLOOKUP(AA86,'PLAN INDICATIVO ORIGINAL '!$C$13:$M$343,10,0)</f>
        <v>5</v>
      </c>
      <c r="AK86" s="260" t="str">
        <f>VLOOKUP(AA86,'PLAN INDICATIVO ORIGINAL '!$C$13:$M$343,11,0)</f>
        <v>Número</v>
      </c>
      <c r="AL86" s="261" t="e">
        <f>VLOOKUP(AA86,'PLAN INDICATIVO ORIGINAL '!$C$13:$M$343,12,0)</f>
        <v>#REF!</v>
      </c>
      <c r="AM86" s="262">
        <f t="shared" ref="AM86:AR86" si="153">+AF86</f>
        <v>2</v>
      </c>
      <c r="AN86" s="262">
        <f t="shared" si="153"/>
        <v>2</v>
      </c>
      <c r="AO86" s="262">
        <f t="shared" si="153"/>
        <v>1</v>
      </c>
      <c r="AP86" s="262">
        <f t="shared" si="153"/>
        <v>0</v>
      </c>
      <c r="AQ86" s="262">
        <f t="shared" si="153"/>
        <v>5</v>
      </c>
      <c r="AR86" s="262" t="str">
        <f t="shared" si="153"/>
        <v>Número</v>
      </c>
      <c r="AS86" s="263" t="s">
        <v>765</v>
      </c>
      <c r="AV86" s="213" t="s">
        <v>283</v>
      </c>
      <c r="AW86" s="213" t="s">
        <v>237</v>
      </c>
      <c r="AX86" s="213" t="s">
        <v>786</v>
      </c>
      <c r="BI86" s="253">
        <v>131</v>
      </c>
      <c r="BJ86" s="58" t="s">
        <v>275</v>
      </c>
    </row>
    <row r="87" spans="1:62" ht="56.25" customHeight="1">
      <c r="A87" s="253">
        <v>132</v>
      </c>
      <c r="B87" s="253" t="str">
        <f t="shared" si="149"/>
        <v>P132</v>
      </c>
      <c r="C87" s="288" t="s">
        <v>59</v>
      </c>
      <c r="D87" s="282" t="s">
        <v>224</v>
      </c>
      <c r="E87" s="283" t="str">
        <f>+'PLAN INDICATIVO ORIGINAL '!$D$90</f>
        <v xml:space="preserve">SEGURIDAD PENITENCIARIA Y CARCELARIA </v>
      </c>
      <c r="F87" s="255" t="str">
        <f>+'PLAN INDICATIVO ORIGINAL '!$D$91</f>
        <v>SEGURIDAD Y CUSTODIA</v>
      </c>
      <c r="G87" s="255" t="s">
        <v>231</v>
      </c>
      <c r="H87" s="256" t="s">
        <v>232</v>
      </c>
      <c r="I87" s="256" t="s">
        <v>788</v>
      </c>
      <c r="J87" s="264" t="str">
        <f>+'PLAN INDICATIVO ORIGINAL '!$D$111</f>
        <v>CUERPO DE CUSTODIA</v>
      </c>
      <c r="K87" s="141" t="s">
        <v>763</v>
      </c>
      <c r="L87" s="141" t="s">
        <v>273</v>
      </c>
      <c r="M87" s="257" t="str">
        <f>+'PLAN INDICATIVO ORIGINAL '!$E$111</f>
        <v>Número de personal del Cuerpo de Custdia y Vigilancia que apoyan los pocesos administrativos en cumplimiento a la misión institucional en los ERON</v>
      </c>
      <c r="N87" s="258">
        <f>VLOOKUP(L87,'PLAN INDICATIVO ORIGINAL '!$C$13:$M$343,6,0)</f>
        <v>3244</v>
      </c>
      <c r="O87" s="258">
        <f>VLOOKUP(L87,'PLAN INDICATIVO ORIGINAL '!$C$13:$M$343,7,0)</f>
        <v>3244</v>
      </c>
      <c r="P87" s="258">
        <f>VLOOKUP(L87,'PLAN INDICATIVO ORIGINAL '!$C$13:$M$343,8,0)</f>
        <v>3244</v>
      </c>
      <c r="Q87" s="258">
        <f>VLOOKUP(L87,'PLAN INDICATIVO ORIGINAL '!$C$13:$M$343,9,0)</f>
        <v>3244</v>
      </c>
      <c r="R87" s="258">
        <f>VLOOKUP(L87,'PLAN INDICATIVO ORIGINAL '!$C$13:$M$343,10,0)</f>
        <v>3244</v>
      </c>
      <c r="S87" s="258" t="str">
        <f>VLOOKUP(L87,'PLAN INDICATIVO ORIGINAL '!$C$13:$M$343,11,0)</f>
        <v>Número</v>
      </c>
      <c r="T87" s="258" t="e">
        <f>VLOOKUP(L87,'PLAN INDICATIVO ORIGINAL '!$C$13:$M$343,12,0)</f>
        <v>#REF!</v>
      </c>
      <c r="U87" s="258">
        <f t="shared" ref="U87:Z87" si="154">+N87</f>
        <v>3244</v>
      </c>
      <c r="V87" s="258">
        <f t="shared" si="154"/>
        <v>3244</v>
      </c>
      <c r="W87" s="258">
        <f t="shared" si="154"/>
        <v>3244</v>
      </c>
      <c r="X87" s="258">
        <f t="shared" si="154"/>
        <v>3244</v>
      </c>
      <c r="Y87" s="258">
        <f t="shared" si="154"/>
        <v>3244</v>
      </c>
      <c r="Z87" s="258" t="str">
        <f t="shared" si="154"/>
        <v>Número</v>
      </c>
      <c r="AA87" s="114" t="str">
        <f>+'PLAN INDICATIVO ORIGINAL '!C117</f>
        <v>P132</v>
      </c>
      <c r="AB87" s="253" t="str">
        <f>+'PLAN INDICATIVO ORIGINAL '!D117</f>
        <v xml:space="preserve">Plan piloto jornada laboral cuerpo de custodia diseñado e implementado </v>
      </c>
      <c r="AC87" s="58" t="str">
        <f>VLOOKUP(AB87,'PLAN INDICATIVO ORIGINAL '!$D$12:$F$313,3,0)</f>
        <v xml:space="preserve">SUBDIRECCIÓN DE SEGURIDAD Y VIGILANCIA </v>
      </c>
      <c r="AD87" s="58" t="str">
        <f>VLOOKUP(AB87,'PLAN INDICATIVO ORIGINAL '!$D$12:$F$313,3,0)</f>
        <v xml:space="preserve">SUBDIRECCIÓN DE SEGURIDAD Y VIGILANCIA </v>
      </c>
      <c r="AE87" s="58" t="s">
        <v>786</v>
      </c>
      <c r="AF87" s="259">
        <f>VLOOKUP(AA87,'PLAN INDICATIVO ORIGINAL '!$C$13:$M$343,6,0)</f>
        <v>1</v>
      </c>
      <c r="AG87" s="260">
        <f>VLOOKUP(AA87,'PLAN INDICATIVO ORIGINAL '!$C$13:$M$343,7,0)</f>
        <v>0</v>
      </c>
      <c r="AH87" s="260">
        <f>VLOOKUP(AA87,'PLAN INDICATIVO ORIGINAL '!$C$13:$M$343,8,0)</f>
        <v>0</v>
      </c>
      <c r="AI87" s="260">
        <f>VLOOKUP(AA87,'PLAN INDICATIVO ORIGINAL '!$C$13:$M$343,9,0)</f>
        <v>0</v>
      </c>
      <c r="AJ87" s="260">
        <f>VLOOKUP(AA87,'PLAN INDICATIVO ORIGINAL '!$C$13:$M$343,10,0)</f>
        <v>1</v>
      </c>
      <c r="AK87" s="260" t="str">
        <f>VLOOKUP(AA87,'PLAN INDICATIVO ORIGINAL '!$C$13:$M$343,11,0)</f>
        <v>Número</v>
      </c>
      <c r="AL87" s="261" t="e">
        <f>VLOOKUP(AA87,'PLAN INDICATIVO ORIGINAL '!$C$13:$M$343,12,0)</f>
        <v>#REF!</v>
      </c>
      <c r="AM87" s="262">
        <f t="shared" ref="AM87:AR87" si="155">+AF87</f>
        <v>1</v>
      </c>
      <c r="AN87" s="262">
        <f t="shared" si="155"/>
        <v>0</v>
      </c>
      <c r="AO87" s="262">
        <f t="shared" si="155"/>
        <v>0</v>
      </c>
      <c r="AP87" s="262">
        <f t="shared" si="155"/>
        <v>0</v>
      </c>
      <c r="AQ87" s="262">
        <f t="shared" si="155"/>
        <v>1</v>
      </c>
      <c r="AR87" s="262" t="str">
        <f t="shared" si="155"/>
        <v>Número</v>
      </c>
      <c r="AS87" s="263" t="s">
        <v>765</v>
      </c>
      <c r="AV87" s="213" t="s">
        <v>285</v>
      </c>
      <c r="AW87" s="213" t="s">
        <v>237</v>
      </c>
      <c r="AX87" s="213" t="s">
        <v>786</v>
      </c>
      <c r="BI87" s="253">
        <v>132</v>
      </c>
      <c r="BJ87" s="58" t="s">
        <v>275</v>
      </c>
    </row>
    <row r="88" spans="1:62" ht="56.25" customHeight="1">
      <c r="A88" s="253">
        <v>133</v>
      </c>
      <c r="B88" s="253" t="str">
        <f t="shared" si="149"/>
        <v>P133</v>
      </c>
      <c r="C88" s="288" t="s">
        <v>62</v>
      </c>
      <c r="D88" s="282" t="s">
        <v>224</v>
      </c>
      <c r="E88" s="283" t="str">
        <f>+'PLAN INDICATIVO ORIGINAL '!$D$90</f>
        <v xml:space="preserve">SEGURIDAD PENITENCIARIA Y CARCELARIA </v>
      </c>
      <c r="F88" s="255" t="str">
        <f>+'PLAN INDICATIVO ORIGINAL '!$D$91</f>
        <v>SEGURIDAD Y CUSTODIA</v>
      </c>
      <c r="G88" s="255" t="s">
        <v>231</v>
      </c>
      <c r="H88" s="256" t="s">
        <v>232</v>
      </c>
      <c r="I88" s="256" t="s">
        <v>788</v>
      </c>
      <c r="J88" s="264" t="str">
        <f>+'PLAN INDICATIVO ORIGINAL '!$D$111</f>
        <v>CUERPO DE CUSTODIA</v>
      </c>
      <c r="K88" s="141" t="s">
        <v>763</v>
      </c>
      <c r="L88" s="141" t="s">
        <v>273</v>
      </c>
      <c r="M88" s="289" t="str">
        <f>+'PLAN INDICATIVO ORIGINAL '!$E$111</f>
        <v>Número de personal del Cuerpo de Custdia y Vigilancia que apoyan los pocesos administrativos en cumplimiento a la misión institucional en los ERON</v>
      </c>
      <c r="N88" s="258">
        <f>VLOOKUP(L88,'PLAN INDICATIVO ORIGINAL '!$C$13:$M$343,6,0)</f>
        <v>3244</v>
      </c>
      <c r="O88" s="258">
        <f>VLOOKUP(L88,'PLAN INDICATIVO ORIGINAL '!$C$13:$M$343,7,0)</f>
        <v>3244</v>
      </c>
      <c r="P88" s="258">
        <f>VLOOKUP(L88,'PLAN INDICATIVO ORIGINAL '!$C$13:$M$343,8,0)</f>
        <v>3244</v>
      </c>
      <c r="Q88" s="258">
        <f>VLOOKUP(L88,'PLAN INDICATIVO ORIGINAL '!$C$13:$M$343,9,0)</f>
        <v>3244</v>
      </c>
      <c r="R88" s="258">
        <f>VLOOKUP(L88,'PLAN INDICATIVO ORIGINAL '!$C$13:$M$343,10,0)</f>
        <v>3244</v>
      </c>
      <c r="S88" s="258" t="str">
        <f>VLOOKUP(L88,'PLAN INDICATIVO ORIGINAL '!$C$13:$M$343,11,0)</f>
        <v>Número</v>
      </c>
      <c r="T88" s="258" t="e">
        <f>VLOOKUP(L88,'PLAN INDICATIVO ORIGINAL '!$C$13:$M$343,12,0)</f>
        <v>#REF!</v>
      </c>
      <c r="U88" s="258">
        <f t="shared" ref="U88:Z88" si="156">+N88</f>
        <v>3244</v>
      </c>
      <c r="V88" s="258">
        <f t="shared" si="156"/>
        <v>3244</v>
      </c>
      <c r="W88" s="258">
        <f t="shared" si="156"/>
        <v>3244</v>
      </c>
      <c r="X88" s="258">
        <f t="shared" si="156"/>
        <v>3244</v>
      </c>
      <c r="Y88" s="258">
        <f t="shared" si="156"/>
        <v>3244</v>
      </c>
      <c r="Z88" s="258" t="str">
        <f t="shared" si="156"/>
        <v>Número</v>
      </c>
      <c r="AA88" s="114" t="str">
        <f>+'PLAN INDICATIVO ORIGINAL '!C118</f>
        <v>P133</v>
      </c>
      <c r="AB88" s="290" t="str">
        <f>+'PLAN INDICATIVO ORIGINAL '!D118</f>
        <v>Requerimiento de  selección de dragoneantes, suboficiales y oficiales del cuerpo de custodia tramitado</v>
      </c>
      <c r="AC88" s="291" t="str">
        <f>VLOOKUP(AB88,'PLAN INDICATIVO ORIGINAL '!$D$12:$F$313,3,0)</f>
        <v xml:space="preserve">SUBDIRECCIÓN DE SEGURIDAD Y VIGILANCIA </v>
      </c>
      <c r="AD88" s="291" t="str">
        <f>VLOOKUP(AB88,'PLAN INDICATIVO ORIGINAL '!$D$12:$F$313,3,0)</f>
        <v xml:space="preserve">SUBDIRECCIÓN DE SEGURIDAD Y VIGILANCIA </v>
      </c>
      <c r="AE88" s="58" t="s">
        <v>786</v>
      </c>
      <c r="AF88" s="259">
        <f>VLOOKUP(AA88,'PLAN INDICATIVO ORIGINAL '!$C$13:$M$343,6,0)</f>
        <v>1</v>
      </c>
      <c r="AG88" s="260">
        <f>VLOOKUP(AA88,'PLAN INDICATIVO ORIGINAL '!$C$13:$M$343,7,0)</f>
        <v>1</v>
      </c>
      <c r="AH88" s="260">
        <f>VLOOKUP(AA88,'PLAN INDICATIVO ORIGINAL '!$C$13:$M$343,8,0)</f>
        <v>1</v>
      </c>
      <c r="AI88" s="260">
        <f>VLOOKUP(AA88,'PLAN INDICATIVO ORIGINAL '!$C$13:$M$343,9,0)</f>
        <v>1</v>
      </c>
      <c r="AJ88" s="260">
        <f>VLOOKUP(AA88,'PLAN INDICATIVO ORIGINAL '!$C$13:$M$343,10,0)</f>
        <v>4</v>
      </c>
      <c r="AK88" s="260" t="str">
        <f>VLOOKUP(AA88,'PLAN INDICATIVO ORIGINAL '!$C$13:$M$343,11,0)</f>
        <v>Número</v>
      </c>
      <c r="AL88" s="261" t="e">
        <f>VLOOKUP(AA88,'PLAN INDICATIVO ORIGINAL '!$C$13:$M$343,12,0)</f>
        <v>#REF!</v>
      </c>
      <c r="AM88" s="262">
        <f t="shared" ref="AM88:AR88" si="157">+AF88</f>
        <v>1</v>
      </c>
      <c r="AN88" s="262">
        <f t="shared" si="157"/>
        <v>1</v>
      </c>
      <c r="AO88" s="262">
        <f t="shared" si="157"/>
        <v>1</v>
      </c>
      <c r="AP88" s="262">
        <f t="shared" si="157"/>
        <v>1</v>
      </c>
      <c r="AQ88" s="262">
        <f t="shared" si="157"/>
        <v>4</v>
      </c>
      <c r="AR88" s="262" t="str">
        <f t="shared" si="157"/>
        <v>Número</v>
      </c>
      <c r="AS88" s="263" t="s">
        <v>765</v>
      </c>
      <c r="AV88" s="213" t="s">
        <v>287</v>
      </c>
      <c r="AW88" s="213" t="s">
        <v>237</v>
      </c>
      <c r="AX88" s="213" t="s">
        <v>786</v>
      </c>
      <c r="BI88" s="253">
        <v>133</v>
      </c>
      <c r="BJ88" s="58" t="s">
        <v>237</v>
      </c>
    </row>
    <row r="89" spans="1:62" ht="53.25" customHeight="1">
      <c r="A89" s="253">
        <v>134</v>
      </c>
      <c r="B89" s="253" t="str">
        <f t="shared" si="149"/>
        <v>P134</v>
      </c>
      <c r="C89" s="126" t="s">
        <v>65</v>
      </c>
      <c r="D89" s="282" t="s">
        <v>224</v>
      </c>
      <c r="E89" s="283" t="str">
        <f>+'PLAN INDICATIVO ORIGINAL '!$D$90</f>
        <v xml:space="preserve">SEGURIDAD PENITENCIARIA Y CARCELARIA </v>
      </c>
      <c r="F89" s="255" t="str">
        <f>+'PLAN INDICATIVO ORIGINAL '!$D$91</f>
        <v>SEGURIDAD Y CUSTODIA</v>
      </c>
      <c r="G89" s="255" t="s">
        <v>231</v>
      </c>
      <c r="H89" s="256" t="s">
        <v>232</v>
      </c>
      <c r="I89" s="256" t="s">
        <v>788</v>
      </c>
      <c r="J89" s="264" t="str">
        <f>+'PLAN INDICATIVO ORIGINAL '!$D$111</f>
        <v>CUERPO DE CUSTODIA</v>
      </c>
      <c r="K89" s="141" t="s">
        <v>763</v>
      </c>
      <c r="L89" s="141" t="s">
        <v>273</v>
      </c>
      <c r="M89" s="257" t="str">
        <f>+'PLAN INDICATIVO ORIGINAL '!$E$111</f>
        <v>Número de personal del Cuerpo de Custdia y Vigilancia que apoyan los pocesos administrativos en cumplimiento a la misión institucional en los ERON</v>
      </c>
      <c r="N89" s="258">
        <f>VLOOKUP(L89,'PLAN INDICATIVO ORIGINAL '!$C$13:$M$343,6,0)</f>
        <v>3244</v>
      </c>
      <c r="O89" s="258">
        <f>VLOOKUP(L89,'PLAN INDICATIVO ORIGINAL '!$C$13:$M$343,7,0)</f>
        <v>3244</v>
      </c>
      <c r="P89" s="258">
        <f>VLOOKUP(L89,'PLAN INDICATIVO ORIGINAL '!$C$13:$M$343,8,0)</f>
        <v>3244</v>
      </c>
      <c r="Q89" s="258">
        <f>VLOOKUP(L89,'PLAN INDICATIVO ORIGINAL '!$C$13:$M$343,9,0)</f>
        <v>3244</v>
      </c>
      <c r="R89" s="258">
        <f>VLOOKUP(L89,'PLAN INDICATIVO ORIGINAL '!$C$13:$M$343,10,0)</f>
        <v>3244</v>
      </c>
      <c r="S89" s="258" t="str">
        <f>VLOOKUP(L89,'PLAN INDICATIVO ORIGINAL '!$C$13:$M$343,11,0)</f>
        <v>Número</v>
      </c>
      <c r="T89" s="258" t="e">
        <f>VLOOKUP(L89,'PLAN INDICATIVO ORIGINAL '!$C$13:$M$343,12,0)</f>
        <v>#REF!</v>
      </c>
      <c r="U89" s="258">
        <f t="shared" ref="U89:Z89" si="158">+N89</f>
        <v>3244</v>
      </c>
      <c r="V89" s="258">
        <f t="shared" si="158"/>
        <v>3244</v>
      </c>
      <c r="W89" s="258">
        <f t="shared" si="158"/>
        <v>3244</v>
      </c>
      <c r="X89" s="258">
        <f t="shared" si="158"/>
        <v>3244</v>
      </c>
      <c r="Y89" s="258">
        <f t="shared" si="158"/>
        <v>3244</v>
      </c>
      <c r="Z89" s="258" t="str">
        <f t="shared" si="158"/>
        <v>Número</v>
      </c>
      <c r="AA89" s="114" t="str">
        <f>+'PLAN INDICATIVO ORIGINAL '!C119</f>
        <v>P134</v>
      </c>
      <c r="AB89" s="253" t="str">
        <f>+'PLAN INDICATIVO ORIGINAL '!D119</f>
        <v xml:space="preserve">Número de ERON con el personal del CCV proporcional a la cantidad de internos </v>
      </c>
      <c r="AC89" s="58" t="str">
        <f>VLOOKUP(AB89,'PLAN INDICATIVO ORIGINAL '!$D$12:$F$313,3,0)</f>
        <v xml:space="preserve">SUBDIRECCIÓN DE SEGURIDAD Y VIGILANCIA </v>
      </c>
      <c r="AD89" s="58" t="str">
        <f>VLOOKUP(AB89,'PLAN INDICATIVO ORIGINAL '!$D$12:$F$313,3,0)</f>
        <v xml:space="preserve">SUBDIRECCIÓN DE SEGURIDAD Y VIGILANCIA </v>
      </c>
      <c r="AE89" s="58" t="s">
        <v>786</v>
      </c>
      <c r="AF89" s="259">
        <f>VLOOKUP(AA89,'PLAN INDICATIVO ORIGINAL '!$C$13:$M$343,6,0)</f>
        <v>4</v>
      </c>
      <c r="AG89" s="260">
        <f>VLOOKUP(AA89,'PLAN INDICATIVO ORIGINAL '!$C$13:$M$343,7,0)</f>
        <v>5</v>
      </c>
      <c r="AH89" s="260">
        <f>VLOOKUP(AA89,'PLAN INDICATIVO ORIGINAL '!$C$13:$M$343,8,0)</f>
        <v>7</v>
      </c>
      <c r="AI89" s="260">
        <f>VLOOKUP(AA89,'PLAN INDICATIVO ORIGINAL '!$C$13:$M$343,9,0)</f>
        <v>10</v>
      </c>
      <c r="AJ89" s="260">
        <f>VLOOKUP(AA89,'PLAN INDICATIVO ORIGINAL '!$C$13:$M$343,10,0)</f>
        <v>10</v>
      </c>
      <c r="AK89" s="260" t="str">
        <f>VLOOKUP(AA89,'PLAN INDICATIVO ORIGINAL '!$C$13:$M$343,11,0)</f>
        <v>Número</v>
      </c>
      <c r="AL89" s="261" t="e">
        <f>VLOOKUP(AA89,'PLAN INDICATIVO ORIGINAL '!$C$13:$M$343,12,0)</f>
        <v>#REF!</v>
      </c>
      <c r="AM89" s="262">
        <f t="shared" ref="AM89:AR89" si="159">+AF89</f>
        <v>4</v>
      </c>
      <c r="AN89" s="262">
        <f t="shared" si="159"/>
        <v>5</v>
      </c>
      <c r="AO89" s="262">
        <f t="shared" si="159"/>
        <v>7</v>
      </c>
      <c r="AP89" s="262">
        <f t="shared" si="159"/>
        <v>10</v>
      </c>
      <c r="AQ89" s="262">
        <f t="shared" si="159"/>
        <v>10</v>
      </c>
      <c r="AR89" s="262" t="str">
        <f t="shared" si="159"/>
        <v>Número</v>
      </c>
      <c r="AS89" s="263" t="s">
        <v>765</v>
      </c>
      <c r="AV89" s="213" t="s">
        <v>289</v>
      </c>
      <c r="AW89" s="213" t="s">
        <v>237</v>
      </c>
      <c r="AX89" s="213" t="s">
        <v>786</v>
      </c>
      <c r="BI89" s="253">
        <v>134</v>
      </c>
      <c r="BJ89" s="58" t="s">
        <v>275</v>
      </c>
    </row>
    <row r="90" spans="1:62" ht="53.25" customHeight="1">
      <c r="A90" s="253">
        <v>253</v>
      </c>
      <c r="B90" s="253" t="str">
        <f t="shared" si="149"/>
        <v>P253</v>
      </c>
      <c r="C90" s="126" t="s">
        <v>65</v>
      </c>
      <c r="D90" s="282" t="s">
        <v>224</v>
      </c>
      <c r="E90" s="283" t="str">
        <f>+'PLAN INDICATIVO ORIGINAL '!$D$90</f>
        <v xml:space="preserve">SEGURIDAD PENITENCIARIA Y CARCELARIA </v>
      </c>
      <c r="F90" s="255" t="str">
        <f>+'PLAN INDICATIVO ORIGINAL '!$D$91</f>
        <v>SEGURIDAD Y CUSTODIA</v>
      </c>
      <c r="G90" s="255" t="s">
        <v>231</v>
      </c>
      <c r="H90" s="256" t="s">
        <v>232</v>
      </c>
      <c r="I90" s="256" t="s">
        <v>788</v>
      </c>
      <c r="J90" s="264" t="str">
        <f>+'PLAN INDICATIVO ORIGINAL '!$D$111</f>
        <v>CUERPO DE CUSTODIA</v>
      </c>
      <c r="K90" s="141" t="s">
        <v>763</v>
      </c>
      <c r="L90" s="141" t="str">
        <f>+'PLAN INDICATIVO ORIGINAL '!C123</f>
        <v>I15</v>
      </c>
      <c r="M90" s="279" t="str">
        <f>+'PLAN INDICATIVO ORIGINAL '!$E$123</f>
        <v>Número de programas técnico laborales con renovación de registro ante la secretaria de educación correspondiente</v>
      </c>
      <c r="N90" s="258">
        <f>VLOOKUP(L90,'PLAN INDICATIVO ORIGINAL '!$C$13:$M$343,6,0)</f>
        <v>0</v>
      </c>
      <c r="O90" s="258">
        <f>VLOOKUP(L90,'PLAN INDICATIVO ORIGINAL '!$C$13:$M$343,7,0)</f>
        <v>2</v>
      </c>
      <c r="P90" s="258">
        <f>VLOOKUP(L90,'PLAN INDICATIVO ORIGINAL '!$C$13:$M$343,8,0)</f>
        <v>0</v>
      </c>
      <c r="Q90" s="258">
        <f>VLOOKUP(L90,'PLAN INDICATIVO ORIGINAL '!$C$13:$M$343,9,0)</f>
        <v>0</v>
      </c>
      <c r="R90" s="258">
        <f>VLOOKUP(L90,'PLAN INDICATIVO ORIGINAL '!$C$13:$M$343,10,0)</f>
        <v>2</v>
      </c>
      <c r="S90" s="258" t="str">
        <f>VLOOKUP(L90,'PLAN INDICATIVO ORIGINAL '!$C$13:$M$343,11,0)</f>
        <v>Número</v>
      </c>
      <c r="T90" s="258" t="e">
        <f>VLOOKUP(L90,'PLAN INDICATIVO ORIGINAL '!$C$13:$M$343,12,0)</f>
        <v>#REF!</v>
      </c>
      <c r="U90" s="258">
        <f t="shared" ref="U90:Z90" si="160">+N90</f>
        <v>0</v>
      </c>
      <c r="V90" s="258">
        <f t="shared" si="160"/>
        <v>2</v>
      </c>
      <c r="W90" s="258">
        <f t="shared" si="160"/>
        <v>0</v>
      </c>
      <c r="X90" s="258">
        <f t="shared" si="160"/>
        <v>0</v>
      </c>
      <c r="Y90" s="258">
        <f t="shared" si="160"/>
        <v>2</v>
      </c>
      <c r="Z90" s="258" t="str">
        <f t="shared" si="160"/>
        <v>Número</v>
      </c>
      <c r="AA90" s="253" t="str">
        <f>+'PLAN INDICATIVO ORIGINAL '!C126</f>
        <v>P253</v>
      </c>
      <c r="AB90" s="253" t="str">
        <f>+'PLAN INDICATIVO ORIGINAL '!D126</f>
        <v>Plan Institucional de Capacitación elaborado, aprobado, ejecutado y evaluado</v>
      </c>
      <c r="AC90" s="58" t="str">
        <f>VLOOKUP(AB90,'PLAN INDICATIVO ORIGINAL '!$D$12:$F$313,3,0)</f>
        <v xml:space="preserve">DIRECCIÓN ESCUELA DE FORMACIÓN  </v>
      </c>
      <c r="AD90" s="58" t="str">
        <f>VLOOKUP(AB90,'PLAN INDICATIVO ORIGINAL '!$D$12:$F$313,3,0)</f>
        <v xml:space="preserve">DIRECCIÓN ESCUELA DE FORMACIÓN  </v>
      </c>
      <c r="AE90" s="58" t="s">
        <v>789</v>
      </c>
      <c r="AF90" s="259">
        <f>VLOOKUP(AA90,'PLAN INDICATIVO ORIGINAL '!$C$13:$M$343,6,0)</f>
        <v>1</v>
      </c>
      <c r="AG90" s="260">
        <f>VLOOKUP(AA90,'PLAN INDICATIVO ORIGINAL '!$C$13:$M$343,7,0)</f>
        <v>1</v>
      </c>
      <c r="AH90" s="260">
        <f>VLOOKUP(AA90,'PLAN INDICATIVO ORIGINAL '!$C$13:$M$343,8,0)</f>
        <v>1</v>
      </c>
      <c r="AI90" s="260">
        <f>VLOOKUP(AA90,'PLAN INDICATIVO ORIGINAL '!$C$13:$M$343,9,0)</f>
        <v>1</v>
      </c>
      <c r="AJ90" s="260">
        <f>VLOOKUP(AA90,'PLAN INDICATIVO ORIGINAL '!$C$13:$M$343,10,0)</f>
        <v>1</v>
      </c>
      <c r="AK90" s="260" t="str">
        <f>VLOOKUP(AA90,'PLAN INDICATIVO ORIGINAL '!$C$13:$M$343,11,0)</f>
        <v>Número</v>
      </c>
      <c r="AL90" s="261" t="e">
        <f>VLOOKUP(AA90,'PLAN INDICATIVO ORIGINAL '!$C$13:$M$343,12,0)</f>
        <v>#REF!</v>
      </c>
      <c r="AM90" s="262">
        <f t="shared" ref="AM90:AR90" si="161">+AF90</f>
        <v>1</v>
      </c>
      <c r="AN90" s="262">
        <f t="shared" si="161"/>
        <v>1</v>
      </c>
      <c r="AO90" s="262">
        <f t="shared" si="161"/>
        <v>1</v>
      </c>
      <c r="AP90" s="262">
        <f t="shared" si="161"/>
        <v>1</v>
      </c>
      <c r="AQ90" s="262">
        <f t="shared" si="161"/>
        <v>1</v>
      </c>
      <c r="AR90" s="262" t="str">
        <f t="shared" si="161"/>
        <v>Número</v>
      </c>
      <c r="AS90" s="263" t="s">
        <v>765</v>
      </c>
      <c r="AV90" s="213" t="s">
        <v>310</v>
      </c>
      <c r="AW90" s="213" t="s">
        <v>301</v>
      </c>
      <c r="AX90" s="213" t="s">
        <v>789</v>
      </c>
      <c r="BI90" s="253">
        <v>253</v>
      </c>
      <c r="BJ90" s="58" t="s">
        <v>301</v>
      </c>
    </row>
    <row r="91" spans="1:62" ht="49.5" customHeight="1">
      <c r="A91" s="253">
        <v>190</v>
      </c>
      <c r="B91" s="253" t="str">
        <f t="shared" si="149"/>
        <v>P190</v>
      </c>
      <c r="C91" s="120" t="s">
        <v>72</v>
      </c>
      <c r="D91" s="292" t="s">
        <v>292</v>
      </c>
      <c r="E91" s="283" t="str">
        <f>+'PLAN INDICATIVO ORIGINAL '!$D$120</f>
        <v>TALENTO HUMANO Y FORMACIÓN PENITENCIARIA</v>
      </c>
      <c r="F91" s="255" t="str">
        <f>+'PLAN INDICATIVO ORIGINAL '!$D$121</f>
        <v>GESTIÓN Y FORMACIÓN DEL TALENTO HUMANO</v>
      </c>
      <c r="G91" s="255" t="s">
        <v>299</v>
      </c>
      <c r="H91" s="256" t="str">
        <f>+'PLAN INDICATIVO ORIGINAL '!$D$122</f>
        <v>Gestionar los programas académicos de acuerdo con los lineamientos establecidos en la legislación vigente con el fin de producir una oferta educativa pertinente y de calidad.</v>
      </c>
      <c r="I91" s="256" t="s">
        <v>790</v>
      </c>
      <c r="J91" s="264" t="str">
        <f>+'PLAN INDICATIVO ORIGINAL '!$D$123</f>
        <v>FORMACIÓN Y CAPACITACIÓN PENITENCIARIA</v>
      </c>
      <c r="K91" s="264" t="s">
        <v>791</v>
      </c>
      <c r="L91" s="141" t="str">
        <f>+'PLAN INDICATIVO ORIGINAL '!C123</f>
        <v>I15</v>
      </c>
      <c r="M91" s="279" t="str">
        <f>+'PLAN INDICATIVO ORIGINAL '!$E$123</f>
        <v>Número de programas técnico laborales con renovación de registro ante la secretaria de educación correspondiente</v>
      </c>
      <c r="N91" s="258">
        <f>VLOOKUP(L91,'PLAN INDICATIVO ORIGINAL '!$C$13:$M$343,6,0)</f>
        <v>0</v>
      </c>
      <c r="O91" s="258">
        <f>VLOOKUP(L91,'PLAN INDICATIVO ORIGINAL '!$C$13:$M$343,7,0)</f>
        <v>2</v>
      </c>
      <c r="P91" s="258">
        <f>VLOOKUP(L91,'PLAN INDICATIVO ORIGINAL '!$C$13:$M$343,8,0)</f>
        <v>0</v>
      </c>
      <c r="Q91" s="258">
        <f>VLOOKUP(L91,'PLAN INDICATIVO ORIGINAL '!$C$13:$M$343,9,0)</f>
        <v>0</v>
      </c>
      <c r="R91" s="258">
        <f>VLOOKUP(L91,'PLAN INDICATIVO ORIGINAL '!$C$13:$M$343,10,0)</f>
        <v>2</v>
      </c>
      <c r="S91" s="258" t="str">
        <f>VLOOKUP(L91,'PLAN INDICATIVO ORIGINAL '!$C$13:$M$343,11,0)</f>
        <v>Número</v>
      </c>
      <c r="T91" s="258" t="e">
        <f>VLOOKUP(L91,'PLAN INDICATIVO ORIGINAL '!$C$13:$M$343,12,0)</f>
        <v>#REF!</v>
      </c>
      <c r="U91" s="258">
        <f t="shared" ref="U91:Z91" si="162">+N91</f>
        <v>0</v>
      </c>
      <c r="V91" s="258">
        <f t="shared" si="162"/>
        <v>2</v>
      </c>
      <c r="W91" s="258">
        <f t="shared" si="162"/>
        <v>0</v>
      </c>
      <c r="X91" s="258">
        <f t="shared" si="162"/>
        <v>0</v>
      </c>
      <c r="Y91" s="258">
        <f t="shared" si="162"/>
        <v>2</v>
      </c>
      <c r="Z91" s="258" t="str">
        <f t="shared" si="162"/>
        <v>Número</v>
      </c>
      <c r="AA91" s="253" t="str">
        <f>+'PLAN INDICATIVO ORIGINAL '!C127</f>
        <v>P190</v>
      </c>
      <c r="AB91" s="253" t="str">
        <f>+'PLAN INDICATIVO ORIGINAL '!D127</f>
        <v xml:space="preserve">Programas Técnico Laborales con renovación de registro ante la secretaria de educación correspondiente </v>
      </c>
      <c r="AC91" s="58" t="str">
        <f>VLOOKUP(AB91,'PLAN INDICATIVO ORIGINAL '!$D$12:$F$313,3,0)</f>
        <v xml:space="preserve">DIRECCIÓN ESCUELA DE FORMACIÓN  </v>
      </c>
      <c r="AD91" s="58" t="str">
        <f>VLOOKUP(AB91,'PLAN INDICATIVO ORIGINAL '!$D$12:$F$313,3,0)</f>
        <v xml:space="preserve">DIRECCIÓN ESCUELA DE FORMACIÓN  </v>
      </c>
      <c r="AE91" s="58" t="s">
        <v>789</v>
      </c>
      <c r="AF91" s="259">
        <f>VLOOKUP(AA91,'PLAN INDICATIVO ORIGINAL '!$C$13:$M$343,6,0)</f>
        <v>0</v>
      </c>
      <c r="AG91" s="260">
        <f>VLOOKUP(AA91,'PLAN INDICATIVO ORIGINAL '!$C$13:$M$343,7,0)</f>
        <v>2</v>
      </c>
      <c r="AH91" s="260">
        <f>VLOOKUP(AA91,'PLAN INDICATIVO ORIGINAL '!$C$13:$M$343,8,0)</f>
        <v>0</v>
      </c>
      <c r="AI91" s="260">
        <f>VLOOKUP(AA91,'PLAN INDICATIVO ORIGINAL '!$C$13:$M$343,9,0)</f>
        <v>0</v>
      </c>
      <c r="AJ91" s="260">
        <f>VLOOKUP(AA91,'PLAN INDICATIVO ORIGINAL '!$C$13:$M$343,10,0)</f>
        <v>2</v>
      </c>
      <c r="AK91" s="260" t="str">
        <f>VLOOKUP(AA91,'PLAN INDICATIVO ORIGINAL '!$C$13:$M$343,11,0)</f>
        <v>Número</v>
      </c>
      <c r="AL91" s="261" t="e">
        <f>VLOOKUP(AA91,'PLAN INDICATIVO ORIGINAL '!$C$13:$M$343,12,0)</f>
        <v>#REF!</v>
      </c>
      <c r="AM91" s="262">
        <f t="shared" ref="AM91:AR91" si="163">+AF91</f>
        <v>0</v>
      </c>
      <c r="AN91" s="262">
        <f t="shared" si="163"/>
        <v>2</v>
      </c>
      <c r="AO91" s="262">
        <f t="shared" si="163"/>
        <v>0</v>
      </c>
      <c r="AP91" s="262">
        <f t="shared" si="163"/>
        <v>0</v>
      </c>
      <c r="AQ91" s="262">
        <f t="shared" si="163"/>
        <v>2</v>
      </c>
      <c r="AR91" s="262" t="str">
        <f t="shared" si="163"/>
        <v>Número</v>
      </c>
      <c r="AS91" s="263" t="s">
        <v>765</v>
      </c>
      <c r="AV91" s="213" t="s">
        <v>312</v>
      </c>
      <c r="AW91" s="213" t="s">
        <v>301</v>
      </c>
      <c r="AX91" s="213" t="s">
        <v>789</v>
      </c>
      <c r="BI91" s="253">
        <v>190</v>
      </c>
      <c r="BJ91" s="58" t="s">
        <v>301</v>
      </c>
    </row>
    <row r="92" spans="1:62" ht="53.25" customHeight="1">
      <c r="A92" s="253">
        <v>138</v>
      </c>
      <c r="B92" s="253" t="str">
        <f t="shared" si="149"/>
        <v>P138</v>
      </c>
      <c r="C92" s="126" t="s">
        <v>65</v>
      </c>
      <c r="D92" s="292" t="s">
        <v>292</v>
      </c>
      <c r="E92" s="283" t="str">
        <f>+'PLAN INDICATIVO ORIGINAL '!$D$120</f>
        <v>TALENTO HUMANO Y FORMACIÓN PENITENCIARIA</v>
      </c>
      <c r="F92" s="255" t="str">
        <f>+'PLAN INDICATIVO ORIGINAL '!$D$121</f>
        <v>GESTIÓN Y FORMACIÓN DEL TALENTO HUMANO</v>
      </c>
      <c r="G92" s="255" t="s">
        <v>299</v>
      </c>
      <c r="H92" s="256" t="str">
        <f>+'PLAN INDICATIVO ORIGINAL '!$D$122</f>
        <v>Gestionar los programas académicos de acuerdo con los lineamientos establecidos en la legislación vigente con el fin de producir una oferta educativa pertinente y de calidad.</v>
      </c>
      <c r="I92" s="256" t="s">
        <v>790</v>
      </c>
      <c r="J92" s="264" t="str">
        <f>+'PLAN INDICATIVO ORIGINAL '!$D$123</f>
        <v>FORMACIÓN Y CAPACITACIÓN PENITENCIARIA</v>
      </c>
      <c r="K92" s="264" t="s">
        <v>791</v>
      </c>
      <c r="L92" s="141" t="str">
        <f>+'PLAN INDICATIVO ORIGINAL '!C124</f>
        <v>I39</v>
      </c>
      <c r="M92" s="279" t="str">
        <f>+'PLAN INDICATIVO ORIGINAL '!E124</f>
        <v>Número de programas de profundización técnica con aprobación del Consejo académico de la EPN.</v>
      </c>
      <c r="N92" s="258">
        <f>VLOOKUP(L92,'PLAN INDICATIVO ORIGINAL '!$C$13:$M$343,6,0)</f>
        <v>2</v>
      </c>
      <c r="O92" s="258">
        <f>VLOOKUP(L92,'PLAN INDICATIVO ORIGINAL '!$C$13:$M$343,7,0)</f>
        <v>2</v>
      </c>
      <c r="P92" s="258">
        <f>VLOOKUP(L92,'PLAN INDICATIVO ORIGINAL '!$C$13:$M$343,8,0)</f>
        <v>2</v>
      </c>
      <c r="Q92" s="258">
        <f>VLOOKUP(L92,'PLAN INDICATIVO ORIGINAL '!$C$13:$M$343,9,0)</f>
        <v>2</v>
      </c>
      <c r="R92" s="258">
        <f>VLOOKUP(L92,'PLAN INDICATIVO ORIGINAL '!$C$13:$M$343,10,0)</f>
        <v>8</v>
      </c>
      <c r="S92" s="258" t="str">
        <f>VLOOKUP(L92,'PLAN INDICATIVO ORIGINAL '!$C$13:$M$343,11,0)</f>
        <v>Número</v>
      </c>
      <c r="T92" s="258" t="e">
        <f>VLOOKUP(L92,'PLAN INDICATIVO ORIGINAL '!$C$13:$M$343,12,0)</f>
        <v>#REF!</v>
      </c>
      <c r="U92" s="258">
        <f t="shared" ref="U92:Z92" si="164">+N92</f>
        <v>2</v>
      </c>
      <c r="V92" s="258">
        <f t="shared" si="164"/>
        <v>2</v>
      </c>
      <c r="W92" s="258">
        <f t="shared" si="164"/>
        <v>2</v>
      </c>
      <c r="X92" s="258">
        <f t="shared" si="164"/>
        <v>2</v>
      </c>
      <c r="Y92" s="258">
        <f t="shared" si="164"/>
        <v>8</v>
      </c>
      <c r="Z92" s="258" t="str">
        <f t="shared" si="164"/>
        <v>Número</v>
      </c>
      <c r="AA92" s="114" t="str">
        <f>+'PLAN INDICATIVO ORIGINAL '!C128</f>
        <v>P138</v>
      </c>
      <c r="AB92" s="253" t="str">
        <f>+'PLAN INDICATIVO ORIGINAL '!D128</f>
        <v xml:space="preserve">Programas de profundización técnica aprobados por el Consejo Académico de la EPN. </v>
      </c>
      <c r="AC92" s="58" t="str">
        <f>VLOOKUP(AB92,'PLAN INDICATIVO ORIGINAL '!$D$12:$F$313,3,0)</f>
        <v xml:space="preserve">DIRECCIÓN ESCUELA DE FORMACIÓN  </v>
      </c>
      <c r="AD92" s="58" t="str">
        <f>VLOOKUP(AB92,'PLAN INDICATIVO ORIGINAL '!$D$12:$F$313,3,0)</f>
        <v xml:space="preserve">DIRECCIÓN ESCUELA DE FORMACIÓN  </v>
      </c>
      <c r="AE92" s="58" t="s">
        <v>789</v>
      </c>
      <c r="AF92" s="259">
        <f>VLOOKUP(AA92,'PLAN INDICATIVO ORIGINAL '!$C$13:$M$343,6,0)</f>
        <v>2</v>
      </c>
      <c r="AG92" s="260">
        <f>VLOOKUP(AA92,'PLAN INDICATIVO ORIGINAL '!$C$13:$M$343,7,0)</f>
        <v>2</v>
      </c>
      <c r="AH92" s="260">
        <f>VLOOKUP(AA92,'PLAN INDICATIVO ORIGINAL '!$C$13:$M$343,8,0)</f>
        <v>2</v>
      </c>
      <c r="AI92" s="260">
        <f>VLOOKUP(AA92,'PLAN INDICATIVO ORIGINAL '!$C$13:$M$343,9,0)</f>
        <v>2</v>
      </c>
      <c r="AJ92" s="260">
        <f>VLOOKUP(AA92,'PLAN INDICATIVO ORIGINAL '!$C$13:$M$343,10,0)</f>
        <v>8</v>
      </c>
      <c r="AK92" s="260" t="str">
        <f>VLOOKUP(AA92,'PLAN INDICATIVO ORIGINAL '!$C$13:$M$343,11,0)</f>
        <v>Número</v>
      </c>
      <c r="AL92" s="261" t="e">
        <f>VLOOKUP(AA92,'PLAN INDICATIVO ORIGINAL '!$C$13:$M$343,12,0)</f>
        <v>#REF!</v>
      </c>
      <c r="AM92" s="262">
        <f t="shared" ref="AM92:AR92" si="165">+AF92</f>
        <v>2</v>
      </c>
      <c r="AN92" s="262">
        <f t="shared" si="165"/>
        <v>2</v>
      </c>
      <c r="AO92" s="262">
        <f t="shared" si="165"/>
        <v>2</v>
      </c>
      <c r="AP92" s="262">
        <f t="shared" si="165"/>
        <v>2</v>
      </c>
      <c r="AQ92" s="262">
        <f t="shared" si="165"/>
        <v>8</v>
      </c>
      <c r="AR92" s="262" t="str">
        <f t="shared" si="165"/>
        <v>Número</v>
      </c>
      <c r="AS92" s="263" t="s">
        <v>765</v>
      </c>
      <c r="AV92" s="213" t="s">
        <v>314</v>
      </c>
      <c r="AW92" s="213" t="s">
        <v>301</v>
      </c>
      <c r="AX92" s="213" t="s">
        <v>789</v>
      </c>
      <c r="BI92" s="253">
        <v>138</v>
      </c>
      <c r="BJ92" s="58" t="s">
        <v>301</v>
      </c>
    </row>
    <row r="93" spans="1:62" ht="81" customHeight="1">
      <c r="A93" s="253">
        <v>86</v>
      </c>
      <c r="B93" s="253" t="str">
        <f t="shared" si="149"/>
        <v>P86</v>
      </c>
      <c r="C93" s="126" t="s">
        <v>78</v>
      </c>
      <c r="D93" s="292" t="s">
        <v>292</v>
      </c>
      <c r="E93" s="283" t="str">
        <f>+'PLAN INDICATIVO ORIGINAL '!$D$120</f>
        <v>TALENTO HUMANO Y FORMACIÓN PENITENCIARIA</v>
      </c>
      <c r="F93" s="255" t="str">
        <f>+'PLAN INDICATIVO ORIGINAL '!$D$121</f>
        <v>GESTIÓN Y FORMACIÓN DEL TALENTO HUMANO</v>
      </c>
      <c r="G93" s="255" t="s">
        <v>299</v>
      </c>
      <c r="H93" s="256" t="str">
        <f>+'PLAN INDICATIVO ORIGINAL '!$D$122</f>
        <v>Gestionar los programas académicos de acuerdo con los lineamientos establecidos en la legislación vigente con el fin de producir una oferta educativa pertinente y de calidad.</v>
      </c>
      <c r="I93" s="256" t="s">
        <v>790</v>
      </c>
      <c r="J93" s="264" t="str">
        <f>+'PLAN INDICATIVO ORIGINAL '!$D$123</f>
        <v>FORMACIÓN Y CAPACITACIÓN PENITENCIARIA</v>
      </c>
      <c r="K93" s="264" t="s">
        <v>791</v>
      </c>
      <c r="L93" s="141" t="str">
        <f>+'PLAN INDICATIVO ORIGINAL '!$C$125</f>
        <v>I41</v>
      </c>
      <c r="M93" s="279" t="str">
        <f>+'PLAN INDICATIVO ORIGINAL '!$E$125</f>
        <v xml:space="preserve">Porcentaje de beneficiarios de programas de formación y capacitación penitenciaria </v>
      </c>
      <c r="N93" s="266">
        <f>VLOOKUP(L93,'PLAN INDICATIVO ORIGINAL '!$C$13:$M$343,6,0)</f>
        <v>0</v>
      </c>
      <c r="O93" s="266">
        <f>VLOOKUP(L93,'PLAN INDICATIVO ORIGINAL '!$C$13:$M$343,7,0)</f>
        <v>0.85</v>
      </c>
      <c r="P93" s="266">
        <f>VLOOKUP(L93,'PLAN INDICATIVO ORIGINAL '!$C$13:$M$343,8,0)</f>
        <v>0.85</v>
      </c>
      <c r="Q93" s="266">
        <f>VLOOKUP(L93,'PLAN INDICATIVO ORIGINAL '!$C$13:$M$343,9,0)</f>
        <v>0.85</v>
      </c>
      <c r="R93" s="266">
        <f>VLOOKUP(L93,'PLAN INDICATIVO ORIGINAL '!$C$13:$M$343,10,0)</f>
        <v>0.85</v>
      </c>
      <c r="S93" s="266" t="str">
        <f>VLOOKUP(L93,'PLAN INDICATIVO ORIGINAL '!$C$13:$M$343,11,0)</f>
        <v>Porcentaje</v>
      </c>
      <c r="T93" s="258" t="e">
        <f>VLOOKUP(L93,'PLAN INDICATIVO ORIGINAL '!$C$13:$M$343,12,0)</f>
        <v>#REF!</v>
      </c>
      <c r="U93" s="258">
        <f t="shared" ref="U93:Z93" si="166">+N93*100</f>
        <v>0</v>
      </c>
      <c r="V93" s="258">
        <f t="shared" si="166"/>
        <v>85</v>
      </c>
      <c r="W93" s="258">
        <f t="shared" si="166"/>
        <v>85</v>
      </c>
      <c r="X93" s="258">
        <f t="shared" si="166"/>
        <v>85</v>
      </c>
      <c r="Y93" s="258">
        <f t="shared" si="166"/>
        <v>85</v>
      </c>
      <c r="Z93" s="258" t="e">
        <f t="shared" si="166"/>
        <v>#VALUE!</v>
      </c>
      <c r="AA93" s="253" t="str">
        <f>+'PLAN INDICATIVO ORIGINAL '!C138</f>
        <v>P86</v>
      </c>
      <c r="AB93" s="253" t="str">
        <f>+'PLAN INDICATIVO ORIGINAL '!D138</f>
        <v xml:space="preserve">Taller: "Estrategias para la buena gestión de las Relaciones Públicas y Protocolo Institucional - Sede Central" realizado y evaluado. </v>
      </c>
      <c r="AC93" s="58" t="str">
        <f>VLOOKUP(AB93,'PLAN INDICATIVO ORIGINAL '!$D$12:$F$313,3,0)</f>
        <v>GRUPO DE RELACIONES PUBLICAS Y PROTOCOLO</v>
      </c>
      <c r="AD93" s="58" t="str">
        <f>VLOOKUP(AB93,'PLAN INDICATIVO ORIGINAL '!$D$12:$F$313,3,0)</f>
        <v>GRUPO DE RELACIONES PUBLICAS Y PROTOCOLO</v>
      </c>
      <c r="AE93" s="58" t="s">
        <v>792</v>
      </c>
      <c r="AF93" s="259">
        <f>VLOOKUP(AA93,'PLAN INDICATIVO ORIGINAL '!$C$13:$M$343,6,0)</f>
        <v>1</v>
      </c>
      <c r="AG93" s="260">
        <f>VLOOKUP(AA93,'PLAN INDICATIVO ORIGINAL '!$C$13:$M$343,7,0)</f>
        <v>0</v>
      </c>
      <c r="AH93" s="260">
        <f>VLOOKUP(AA93,'PLAN INDICATIVO ORIGINAL '!$C$13:$M$343,8,0)</f>
        <v>0</v>
      </c>
      <c r="AI93" s="260">
        <f>VLOOKUP(AA93,'PLAN INDICATIVO ORIGINAL '!$C$13:$M$343,9,0)</f>
        <v>0</v>
      </c>
      <c r="AJ93" s="260">
        <f>VLOOKUP(AA93,'PLAN INDICATIVO ORIGINAL '!$C$13:$M$343,10,0)</f>
        <v>1</v>
      </c>
      <c r="AK93" s="260" t="str">
        <f>VLOOKUP(AA93,'PLAN INDICATIVO ORIGINAL '!$C$13:$M$343,11,0)</f>
        <v>Número</v>
      </c>
      <c r="AL93" s="261" t="e">
        <f>VLOOKUP(AA93,'PLAN INDICATIVO ORIGINAL '!$C$13:$M$343,12,0)</f>
        <v>#REF!</v>
      </c>
      <c r="AM93" s="262">
        <f t="shared" ref="AM93:AR93" si="167">+AF93</f>
        <v>1</v>
      </c>
      <c r="AN93" s="262">
        <f t="shared" si="167"/>
        <v>0</v>
      </c>
      <c r="AO93" s="262">
        <f t="shared" si="167"/>
        <v>0</v>
      </c>
      <c r="AP93" s="262">
        <f t="shared" si="167"/>
        <v>0</v>
      </c>
      <c r="AQ93" s="262">
        <f t="shared" si="167"/>
        <v>1</v>
      </c>
      <c r="AR93" s="262" t="str">
        <f t="shared" si="167"/>
        <v>Número</v>
      </c>
      <c r="AS93" s="263" t="s">
        <v>765</v>
      </c>
      <c r="AV93" s="213" t="s">
        <v>335</v>
      </c>
      <c r="AW93" s="213" t="s">
        <v>337</v>
      </c>
      <c r="AX93" s="213" t="s">
        <v>792</v>
      </c>
      <c r="BI93" s="253">
        <v>86</v>
      </c>
      <c r="BJ93" s="58" t="s">
        <v>337</v>
      </c>
    </row>
    <row r="94" spans="1:62" ht="78.75" customHeight="1">
      <c r="A94" s="253">
        <v>12</v>
      </c>
      <c r="B94" s="253" t="str">
        <f t="shared" si="149"/>
        <v>P12</v>
      </c>
      <c r="C94" s="281"/>
      <c r="D94" s="292" t="s">
        <v>292</v>
      </c>
      <c r="E94" s="283" t="str">
        <f>+'PLAN INDICATIVO ORIGINAL '!$D$120</f>
        <v>TALENTO HUMANO Y FORMACIÓN PENITENCIARIA</v>
      </c>
      <c r="F94" s="255" t="str">
        <f>+'PLAN INDICATIVO ORIGINAL '!$D$121</f>
        <v>GESTIÓN Y FORMACIÓN DEL TALENTO HUMANO</v>
      </c>
      <c r="G94" s="255" t="s">
        <v>299</v>
      </c>
      <c r="H94" s="256" t="str">
        <f>+'PLAN INDICATIVO ORIGINAL '!$D$122</f>
        <v>Gestionar los programas académicos de acuerdo con los lineamientos establecidos en la legislación vigente con el fin de producir una oferta educativa pertinente y de calidad.</v>
      </c>
      <c r="I94" s="256" t="s">
        <v>790</v>
      </c>
      <c r="J94" s="264" t="str">
        <f>+'PLAN INDICATIVO ORIGINAL '!$D$123</f>
        <v>FORMACIÓN Y CAPACITACIÓN PENITENCIARIA</v>
      </c>
      <c r="K94" s="264" t="s">
        <v>791</v>
      </c>
      <c r="L94" s="141" t="str">
        <f>+'PLAN INDICATIVO ORIGINAL '!$C$125</f>
        <v>I41</v>
      </c>
      <c r="M94" s="279" t="str">
        <f>+'PLAN INDICATIVO ORIGINAL '!$E$125</f>
        <v xml:space="preserve">Porcentaje de beneficiarios de programas de formación y capacitación penitenciaria </v>
      </c>
      <c r="N94" s="266">
        <f>VLOOKUP(L94,'PLAN INDICATIVO ORIGINAL '!$C$13:$M$343,6,0)</f>
        <v>0</v>
      </c>
      <c r="O94" s="266">
        <f>VLOOKUP(L94,'PLAN INDICATIVO ORIGINAL '!$C$13:$M$343,7,0)</f>
        <v>0.85</v>
      </c>
      <c r="P94" s="266">
        <f>VLOOKUP(L94,'PLAN INDICATIVO ORIGINAL '!$C$13:$M$343,8,0)</f>
        <v>0.85</v>
      </c>
      <c r="Q94" s="266">
        <f>VLOOKUP(L94,'PLAN INDICATIVO ORIGINAL '!$C$13:$M$343,9,0)</f>
        <v>0.85</v>
      </c>
      <c r="R94" s="266">
        <f>VLOOKUP(L94,'PLAN INDICATIVO ORIGINAL '!$C$13:$M$343,10,0)</f>
        <v>0.85</v>
      </c>
      <c r="S94" s="266" t="str">
        <f>VLOOKUP(L94,'PLAN INDICATIVO ORIGINAL '!$C$13:$M$343,11,0)</f>
        <v>Porcentaje</v>
      </c>
      <c r="T94" s="258" t="e">
        <f>VLOOKUP(L94,'PLAN INDICATIVO ORIGINAL '!$C$13:$M$343,12,0)</f>
        <v>#REF!</v>
      </c>
      <c r="U94" s="258">
        <f t="shared" ref="U94:Z94" si="168">+N94*100</f>
        <v>0</v>
      </c>
      <c r="V94" s="258">
        <f t="shared" si="168"/>
        <v>85</v>
      </c>
      <c r="W94" s="258">
        <f t="shared" si="168"/>
        <v>85</v>
      </c>
      <c r="X94" s="258">
        <f t="shared" si="168"/>
        <v>85</v>
      </c>
      <c r="Y94" s="258">
        <f t="shared" si="168"/>
        <v>85</v>
      </c>
      <c r="Z94" s="258" t="e">
        <f t="shared" si="168"/>
        <v>#VALUE!</v>
      </c>
      <c r="AA94" s="253" t="str">
        <f>+'PLAN INDICATIVO ORIGINAL '!C129</f>
        <v>P12</v>
      </c>
      <c r="AB94" s="253" t="str">
        <f>+'PLAN INDICATIVO ORIGINAL '!D129</f>
        <v>Aspirantes al Cuerpo de Custodia y Vigilancia formados para desempeñar el cargo de dragoneante.</v>
      </c>
      <c r="AC94" s="58" t="str">
        <f>VLOOKUP(AB94,'PLAN INDICATIVO ORIGINAL '!$D$12:$F$313,3,0)</f>
        <v xml:space="preserve">DIRECCIÓN ESCUELA DE FORMACIÓN  </v>
      </c>
      <c r="AD94" s="58" t="str">
        <f>VLOOKUP(AB94,'PLAN INDICATIVO ORIGINAL '!$D$12:$F$313,3,0)</f>
        <v xml:space="preserve">DIRECCIÓN ESCUELA DE FORMACIÓN  </v>
      </c>
      <c r="AE94" s="58" t="s">
        <v>789</v>
      </c>
      <c r="AF94" s="259">
        <f>VLOOKUP(AA94,'PLAN INDICATIVO ORIGINAL '!$C$13:$M$343,6,0)</f>
        <v>750</v>
      </c>
      <c r="AG94" s="260">
        <f>VLOOKUP(AA94,'PLAN INDICATIVO ORIGINAL '!$C$13:$M$343,7,0)</f>
        <v>0</v>
      </c>
      <c r="AH94" s="260">
        <f>VLOOKUP(AA94,'PLAN INDICATIVO ORIGINAL '!$C$13:$M$343,8,0)</f>
        <v>300</v>
      </c>
      <c r="AI94" s="260">
        <f>VLOOKUP(AA94,'PLAN INDICATIVO ORIGINAL '!$C$13:$M$343,9,0)</f>
        <v>0</v>
      </c>
      <c r="AJ94" s="260">
        <f>VLOOKUP(AA94,'PLAN INDICATIVO ORIGINAL '!$C$13:$M$343,10,0)</f>
        <v>1050</v>
      </c>
      <c r="AK94" s="260" t="str">
        <f>VLOOKUP(AA94,'PLAN INDICATIVO ORIGINAL '!$C$13:$M$343,11,0)</f>
        <v>Número</v>
      </c>
      <c r="AL94" s="261" t="e">
        <f>VLOOKUP(AA94,'PLAN INDICATIVO ORIGINAL '!$C$13:$M$343,12,0)</f>
        <v>#REF!</v>
      </c>
      <c r="AM94" s="262">
        <f t="shared" ref="AM94:AR94" si="169">+AF94</f>
        <v>750</v>
      </c>
      <c r="AN94" s="262">
        <f t="shared" si="169"/>
        <v>0</v>
      </c>
      <c r="AO94" s="262">
        <f t="shared" si="169"/>
        <v>300</v>
      </c>
      <c r="AP94" s="262">
        <f t="shared" si="169"/>
        <v>0</v>
      </c>
      <c r="AQ94" s="262">
        <f t="shared" si="169"/>
        <v>1050</v>
      </c>
      <c r="AR94" s="262" t="str">
        <f t="shared" si="169"/>
        <v>Número</v>
      </c>
      <c r="AS94" s="263" t="s">
        <v>765</v>
      </c>
      <c r="AV94" s="213" t="s">
        <v>316</v>
      </c>
      <c r="AW94" s="213" t="s">
        <v>301</v>
      </c>
      <c r="AX94" s="213" t="s">
        <v>789</v>
      </c>
      <c r="BI94" s="253">
        <v>12</v>
      </c>
      <c r="BJ94" s="58" t="s">
        <v>301</v>
      </c>
    </row>
    <row r="95" spans="1:62" ht="53.25" customHeight="1">
      <c r="A95" s="253">
        <v>13</v>
      </c>
      <c r="B95" s="253" t="str">
        <f t="shared" si="149"/>
        <v>P13</v>
      </c>
      <c r="C95" s="126" t="s">
        <v>33</v>
      </c>
      <c r="D95" s="292" t="s">
        <v>292</v>
      </c>
      <c r="E95" s="283" t="str">
        <f>+'PLAN INDICATIVO ORIGINAL '!$D$120</f>
        <v>TALENTO HUMANO Y FORMACIÓN PENITENCIARIA</v>
      </c>
      <c r="F95" s="255" t="str">
        <f>+'PLAN INDICATIVO ORIGINAL '!$D$121</f>
        <v>GESTIÓN Y FORMACIÓN DEL TALENTO HUMANO</v>
      </c>
      <c r="G95" s="255" t="s">
        <v>299</v>
      </c>
      <c r="H95" s="256" t="str">
        <f>+'PLAN INDICATIVO ORIGINAL '!$D$122</f>
        <v>Gestionar los programas académicos de acuerdo con los lineamientos establecidos en la legislación vigente con el fin de producir una oferta educativa pertinente y de calidad.</v>
      </c>
      <c r="I95" s="256" t="s">
        <v>790</v>
      </c>
      <c r="J95" s="264" t="str">
        <f>+'PLAN INDICATIVO ORIGINAL '!$D$123</f>
        <v>FORMACIÓN Y CAPACITACIÓN PENITENCIARIA</v>
      </c>
      <c r="K95" s="264" t="s">
        <v>791</v>
      </c>
      <c r="L95" s="141" t="str">
        <f>+'PLAN INDICATIVO ORIGINAL '!$C$125</f>
        <v>I41</v>
      </c>
      <c r="M95" s="279" t="str">
        <f>+'PLAN INDICATIVO ORIGINAL '!$E$125</f>
        <v xml:space="preserve">Porcentaje de beneficiarios de programas de formación y capacitación penitenciaria </v>
      </c>
      <c r="N95" s="266">
        <f>VLOOKUP(L95,'PLAN INDICATIVO ORIGINAL '!$C$13:$M$343,6,0)</f>
        <v>0</v>
      </c>
      <c r="O95" s="266">
        <f>VLOOKUP(L95,'PLAN INDICATIVO ORIGINAL '!$C$13:$M$343,7,0)</f>
        <v>0.85</v>
      </c>
      <c r="P95" s="266">
        <f>VLOOKUP(L95,'PLAN INDICATIVO ORIGINAL '!$C$13:$M$343,8,0)</f>
        <v>0.85</v>
      </c>
      <c r="Q95" s="266">
        <f>VLOOKUP(L95,'PLAN INDICATIVO ORIGINAL '!$C$13:$M$343,9,0)</f>
        <v>0.85</v>
      </c>
      <c r="R95" s="266">
        <f>VLOOKUP(L95,'PLAN INDICATIVO ORIGINAL '!$C$13:$M$343,10,0)</f>
        <v>0.85</v>
      </c>
      <c r="S95" s="266" t="str">
        <f>VLOOKUP(L95,'PLAN INDICATIVO ORIGINAL '!$C$13:$M$343,11,0)</f>
        <v>Porcentaje</v>
      </c>
      <c r="T95" s="258" t="e">
        <f>VLOOKUP(L95,'PLAN INDICATIVO ORIGINAL '!$C$13:$M$343,12,0)</f>
        <v>#REF!</v>
      </c>
      <c r="U95" s="258">
        <f t="shared" ref="U95:Z95" si="170">+N95*100</f>
        <v>0</v>
      </c>
      <c r="V95" s="258">
        <f t="shared" si="170"/>
        <v>85</v>
      </c>
      <c r="W95" s="258">
        <f t="shared" si="170"/>
        <v>85</v>
      </c>
      <c r="X95" s="258">
        <f t="shared" si="170"/>
        <v>85</v>
      </c>
      <c r="Y95" s="258">
        <f t="shared" si="170"/>
        <v>85</v>
      </c>
      <c r="Z95" s="258" t="e">
        <f t="shared" si="170"/>
        <v>#VALUE!</v>
      </c>
      <c r="AA95" s="253" t="str">
        <f>+'PLAN INDICATIVO ORIGINAL '!C130</f>
        <v>P13</v>
      </c>
      <c r="AB95" s="253" t="str">
        <f>+'PLAN INDICATIVO ORIGINAL '!D130</f>
        <v>Bachilleres con instrucción para prestar el servicio militar en el INPEC</v>
      </c>
      <c r="AC95" s="58" t="str">
        <f>VLOOKUP(AB95,'PLAN INDICATIVO ORIGINAL '!$D$12:$F$313,3,0)</f>
        <v xml:space="preserve">DIRECCIÓN ESCUELA DE FORMACIÓN  </v>
      </c>
      <c r="AD95" s="58" t="str">
        <f>VLOOKUP(AB95,'PLAN INDICATIVO ORIGINAL '!$D$12:$F$313,3,0)</f>
        <v xml:space="preserve">DIRECCIÓN ESCUELA DE FORMACIÓN  </v>
      </c>
      <c r="AE95" s="58" t="s">
        <v>789</v>
      </c>
      <c r="AF95" s="259">
        <f>VLOOKUP(AA95,'PLAN INDICATIVO ORIGINAL '!$C$13:$M$343,6,0)</f>
        <v>1200</v>
      </c>
      <c r="AG95" s="260">
        <f>VLOOKUP(AA95,'PLAN INDICATIVO ORIGINAL '!$C$13:$M$343,7,0)</f>
        <v>2400</v>
      </c>
      <c r="AH95" s="260">
        <f>VLOOKUP(AA95,'PLAN INDICATIVO ORIGINAL '!$C$13:$M$343,8,0)</f>
        <v>1200</v>
      </c>
      <c r="AI95" s="260">
        <f>VLOOKUP(AA95,'PLAN INDICATIVO ORIGINAL '!$C$13:$M$343,9,0)</f>
        <v>1200</v>
      </c>
      <c r="AJ95" s="260">
        <f>VLOOKUP(AA95,'PLAN INDICATIVO ORIGINAL '!$C$13:$M$343,10,0)</f>
        <v>4800</v>
      </c>
      <c r="AK95" s="260" t="str">
        <f>VLOOKUP(AA95,'PLAN INDICATIVO ORIGINAL '!$C$13:$M$343,11,0)</f>
        <v>Número</v>
      </c>
      <c r="AL95" s="261" t="e">
        <f>VLOOKUP(AA95,'PLAN INDICATIVO ORIGINAL '!$C$13:$M$343,12,0)</f>
        <v>#REF!</v>
      </c>
      <c r="AM95" s="262">
        <f t="shared" ref="AM95:AR95" si="171">+AF95</f>
        <v>1200</v>
      </c>
      <c r="AN95" s="262">
        <f t="shared" si="171"/>
        <v>2400</v>
      </c>
      <c r="AO95" s="262">
        <f t="shared" si="171"/>
        <v>1200</v>
      </c>
      <c r="AP95" s="262">
        <f t="shared" si="171"/>
        <v>1200</v>
      </c>
      <c r="AQ95" s="262">
        <f t="shared" si="171"/>
        <v>4800</v>
      </c>
      <c r="AR95" s="262" t="str">
        <f t="shared" si="171"/>
        <v>Número</v>
      </c>
      <c r="AS95" s="263" t="s">
        <v>765</v>
      </c>
      <c r="AV95" s="213" t="s">
        <v>318</v>
      </c>
      <c r="AW95" s="213" t="s">
        <v>301</v>
      </c>
      <c r="AX95" s="213" t="s">
        <v>789</v>
      </c>
      <c r="BI95" s="253">
        <v>13</v>
      </c>
      <c r="BJ95" s="58" t="s">
        <v>301</v>
      </c>
    </row>
    <row r="96" spans="1:62" ht="53.25" customHeight="1">
      <c r="A96" s="253">
        <v>40</v>
      </c>
      <c r="B96" s="253" t="str">
        <f t="shared" si="149"/>
        <v>P40</v>
      </c>
      <c r="C96" s="126" t="s">
        <v>36</v>
      </c>
      <c r="D96" s="292" t="s">
        <v>292</v>
      </c>
      <c r="E96" s="283" t="str">
        <f>+'PLAN INDICATIVO ORIGINAL '!$D$120</f>
        <v>TALENTO HUMANO Y FORMACIÓN PENITENCIARIA</v>
      </c>
      <c r="F96" s="255" t="str">
        <f>+'PLAN INDICATIVO ORIGINAL '!$D$121</f>
        <v>GESTIÓN Y FORMACIÓN DEL TALENTO HUMANO</v>
      </c>
      <c r="G96" s="255" t="s">
        <v>299</v>
      </c>
      <c r="H96" s="256" t="str">
        <f>+'PLAN INDICATIVO ORIGINAL '!$D$122</f>
        <v>Gestionar los programas académicos de acuerdo con los lineamientos establecidos en la legislación vigente con el fin de producir una oferta educativa pertinente y de calidad.</v>
      </c>
      <c r="I96" s="256" t="s">
        <v>790</v>
      </c>
      <c r="J96" s="264" t="str">
        <f>+'PLAN INDICATIVO ORIGINAL '!$D$123</f>
        <v>FORMACIÓN Y CAPACITACIÓN PENITENCIARIA</v>
      </c>
      <c r="K96" s="264" t="s">
        <v>791</v>
      </c>
      <c r="L96" s="141" t="str">
        <f>+'PLAN INDICATIVO ORIGINAL '!$C$125</f>
        <v>I41</v>
      </c>
      <c r="M96" s="279" t="str">
        <f>+'PLAN INDICATIVO ORIGINAL '!$E$125</f>
        <v xml:space="preserve">Porcentaje de beneficiarios de programas de formación y capacitación penitenciaria </v>
      </c>
      <c r="N96" s="266">
        <f>VLOOKUP(L96,'PLAN INDICATIVO ORIGINAL '!$C$13:$M$343,6,0)</f>
        <v>0</v>
      </c>
      <c r="O96" s="266">
        <f>VLOOKUP(L96,'PLAN INDICATIVO ORIGINAL '!$C$13:$M$343,7,0)</f>
        <v>0.85</v>
      </c>
      <c r="P96" s="266">
        <f>VLOOKUP(L96,'PLAN INDICATIVO ORIGINAL '!$C$13:$M$343,8,0)</f>
        <v>0.85</v>
      </c>
      <c r="Q96" s="266">
        <f>VLOOKUP(L96,'PLAN INDICATIVO ORIGINAL '!$C$13:$M$343,9,0)</f>
        <v>0.85</v>
      </c>
      <c r="R96" s="266">
        <f>VLOOKUP(L96,'PLAN INDICATIVO ORIGINAL '!$C$13:$M$343,10,0)</f>
        <v>0.85</v>
      </c>
      <c r="S96" s="266" t="str">
        <f>VLOOKUP(L96,'PLAN INDICATIVO ORIGINAL '!$C$13:$M$343,11,0)</f>
        <v>Porcentaje</v>
      </c>
      <c r="T96" s="258" t="e">
        <f>VLOOKUP(L96,'PLAN INDICATIVO ORIGINAL '!$C$13:$M$343,12,0)</f>
        <v>#REF!</v>
      </c>
      <c r="U96" s="258">
        <f t="shared" ref="U96:Z96" si="172">+N96*100</f>
        <v>0</v>
      </c>
      <c r="V96" s="258">
        <f t="shared" si="172"/>
        <v>85</v>
      </c>
      <c r="W96" s="258">
        <f t="shared" si="172"/>
        <v>85</v>
      </c>
      <c r="X96" s="258">
        <f t="shared" si="172"/>
        <v>85</v>
      </c>
      <c r="Y96" s="258">
        <f t="shared" si="172"/>
        <v>85</v>
      </c>
      <c r="Z96" s="258" t="e">
        <f t="shared" si="172"/>
        <v>#VALUE!</v>
      </c>
      <c r="AA96" s="253" t="str">
        <f>+'PLAN INDICATIVO ORIGINAL '!C131</f>
        <v>P40</v>
      </c>
      <c r="AB96" s="253" t="str">
        <f>+'PLAN INDICATIVO ORIGINAL '!D131</f>
        <v>Funcionarios del INPEC capacitados a través de la Red de Apoyo</v>
      </c>
      <c r="AC96" s="58" t="str">
        <f>VLOOKUP(AB96,'PLAN INDICATIVO ORIGINAL '!$D$12:$F$313,3,0)</f>
        <v xml:space="preserve">DIRECCIÓN ESCUELA DE FORMACIÓN  </v>
      </c>
      <c r="AD96" s="58" t="str">
        <f>VLOOKUP(AB96,'PLAN INDICATIVO ORIGINAL '!$D$12:$F$313,3,0)</f>
        <v xml:space="preserve">DIRECCIÓN ESCUELA DE FORMACIÓN  </v>
      </c>
      <c r="AE96" s="58" t="s">
        <v>789</v>
      </c>
      <c r="AF96" s="259">
        <f>VLOOKUP(AA96,'PLAN INDICATIVO ORIGINAL '!$C$13:$M$343,6,0)</f>
        <v>8000</v>
      </c>
      <c r="AG96" s="260">
        <f>VLOOKUP(AA96,'PLAN INDICATIVO ORIGINAL '!$C$13:$M$343,7,0)</f>
        <v>5000</v>
      </c>
      <c r="AH96" s="260">
        <f>VLOOKUP(AA96,'PLAN INDICATIVO ORIGINAL '!$C$13:$M$343,8,0)</f>
        <v>5000</v>
      </c>
      <c r="AI96" s="260">
        <f>VLOOKUP(AA96,'PLAN INDICATIVO ORIGINAL '!$C$13:$M$343,9,0)</f>
        <v>5000</v>
      </c>
      <c r="AJ96" s="260">
        <f>VLOOKUP(AA96,'PLAN INDICATIVO ORIGINAL '!$C$13:$M$343,10,0)</f>
        <v>8000</v>
      </c>
      <c r="AK96" s="260" t="str">
        <f>VLOOKUP(AA96,'PLAN INDICATIVO ORIGINAL '!$C$13:$M$343,11,0)</f>
        <v>Número</v>
      </c>
      <c r="AL96" s="261" t="e">
        <f>VLOOKUP(AA96,'PLAN INDICATIVO ORIGINAL '!$C$13:$M$343,12,0)</f>
        <v>#REF!</v>
      </c>
      <c r="AM96" s="262">
        <f t="shared" ref="AM96:AR96" si="173">+AF96</f>
        <v>8000</v>
      </c>
      <c r="AN96" s="262">
        <f t="shared" si="173"/>
        <v>5000</v>
      </c>
      <c r="AO96" s="262">
        <f t="shared" si="173"/>
        <v>5000</v>
      </c>
      <c r="AP96" s="262">
        <f t="shared" si="173"/>
        <v>5000</v>
      </c>
      <c r="AQ96" s="262">
        <f t="shared" si="173"/>
        <v>8000</v>
      </c>
      <c r="AR96" s="262" t="str">
        <f t="shared" si="173"/>
        <v>Número</v>
      </c>
      <c r="AS96" s="263" t="s">
        <v>765</v>
      </c>
      <c r="AV96" s="213" t="s">
        <v>320</v>
      </c>
      <c r="AW96" s="213" t="s">
        <v>301</v>
      </c>
      <c r="AX96" s="213" t="s">
        <v>789</v>
      </c>
      <c r="BI96" s="253">
        <v>40</v>
      </c>
      <c r="BJ96" s="58" t="s">
        <v>301</v>
      </c>
    </row>
    <row r="97" spans="1:62" ht="53.25" customHeight="1">
      <c r="A97" s="253">
        <v>41</v>
      </c>
      <c r="B97" s="253" t="str">
        <f t="shared" si="149"/>
        <v>P41</v>
      </c>
      <c r="C97" s="126" t="s">
        <v>50</v>
      </c>
      <c r="D97" s="292" t="s">
        <v>292</v>
      </c>
      <c r="E97" s="283" t="str">
        <f>+'PLAN INDICATIVO ORIGINAL '!$D$120</f>
        <v>TALENTO HUMANO Y FORMACIÓN PENITENCIARIA</v>
      </c>
      <c r="F97" s="255" t="str">
        <f>+'PLAN INDICATIVO ORIGINAL '!$D$121</f>
        <v>GESTIÓN Y FORMACIÓN DEL TALENTO HUMANO</v>
      </c>
      <c r="G97" s="255" t="s">
        <v>299</v>
      </c>
      <c r="H97" s="256" t="str">
        <f>+'PLAN INDICATIVO ORIGINAL '!$D$122</f>
        <v>Gestionar los programas académicos de acuerdo con los lineamientos establecidos en la legislación vigente con el fin de producir una oferta educativa pertinente y de calidad.</v>
      </c>
      <c r="I97" s="256" t="s">
        <v>790</v>
      </c>
      <c r="J97" s="264" t="str">
        <f>+'PLAN INDICATIVO ORIGINAL '!$D$123</f>
        <v>FORMACIÓN Y CAPACITACIÓN PENITENCIARIA</v>
      </c>
      <c r="K97" s="264" t="s">
        <v>791</v>
      </c>
      <c r="L97" s="141" t="str">
        <f>+'PLAN INDICATIVO ORIGINAL '!$C$125</f>
        <v>I41</v>
      </c>
      <c r="M97" s="279" t="str">
        <f>+'PLAN INDICATIVO ORIGINAL '!$E$125</f>
        <v xml:space="preserve">Porcentaje de beneficiarios de programas de formación y capacitación penitenciaria </v>
      </c>
      <c r="N97" s="266">
        <f>VLOOKUP(L97,'PLAN INDICATIVO ORIGINAL '!$C$13:$M$343,6,0)</f>
        <v>0</v>
      </c>
      <c r="O97" s="266">
        <f>VLOOKUP(L97,'PLAN INDICATIVO ORIGINAL '!$C$13:$M$343,7,0)</f>
        <v>0.85</v>
      </c>
      <c r="P97" s="266">
        <f>VLOOKUP(L97,'PLAN INDICATIVO ORIGINAL '!$C$13:$M$343,8,0)</f>
        <v>0.85</v>
      </c>
      <c r="Q97" s="266">
        <f>VLOOKUP(L97,'PLAN INDICATIVO ORIGINAL '!$C$13:$M$343,9,0)</f>
        <v>0.85</v>
      </c>
      <c r="R97" s="266">
        <f>VLOOKUP(L97,'PLAN INDICATIVO ORIGINAL '!$C$13:$M$343,10,0)</f>
        <v>0.85</v>
      </c>
      <c r="S97" s="266" t="str">
        <f>VLOOKUP(L97,'PLAN INDICATIVO ORIGINAL '!$C$13:$M$343,11,0)</f>
        <v>Porcentaje</v>
      </c>
      <c r="T97" s="258" t="e">
        <f>VLOOKUP(L97,'PLAN INDICATIVO ORIGINAL '!$C$13:$M$343,12,0)</f>
        <v>#REF!</v>
      </c>
      <c r="U97" s="258">
        <f t="shared" ref="U97:Z97" si="174">+N97*100</f>
        <v>0</v>
      </c>
      <c r="V97" s="258">
        <f t="shared" si="174"/>
        <v>85</v>
      </c>
      <c r="W97" s="258">
        <f t="shared" si="174"/>
        <v>85</v>
      </c>
      <c r="X97" s="258">
        <f t="shared" si="174"/>
        <v>85</v>
      </c>
      <c r="Y97" s="258">
        <f t="shared" si="174"/>
        <v>85</v>
      </c>
      <c r="Z97" s="258" t="e">
        <f t="shared" si="174"/>
        <v>#VALUE!</v>
      </c>
      <c r="AA97" s="253" t="str">
        <f>+'PLAN INDICATIVO ORIGINAL '!C132</f>
        <v>P41</v>
      </c>
      <c r="AB97" s="253" t="str">
        <f>+'PLAN INDICATIVO ORIGINAL '!D132</f>
        <v>Funcionarios del INPEC capacitados a través de los programas de  educación informal contratados por la EPN.</v>
      </c>
      <c r="AC97" s="58" t="str">
        <f>VLOOKUP(AB97,'PLAN INDICATIVO ORIGINAL '!$D$12:$F$313,3,0)</f>
        <v xml:space="preserve">DIRECCIÓN ESCUELA DE FORMACIÓN  </v>
      </c>
      <c r="AD97" s="58" t="str">
        <f>VLOOKUP(AB97,'PLAN INDICATIVO ORIGINAL '!$D$12:$F$313,3,0)</f>
        <v xml:space="preserve">DIRECCIÓN ESCUELA DE FORMACIÓN  </v>
      </c>
      <c r="AE97" s="58" t="s">
        <v>789</v>
      </c>
      <c r="AF97" s="259">
        <f>VLOOKUP(AA97,'PLAN INDICATIVO ORIGINAL '!$C$13:$M$343,6,0)</f>
        <v>120</v>
      </c>
      <c r="AG97" s="260">
        <f>VLOOKUP(AA97,'PLAN INDICATIVO ORIGINAL '!$C$13:$M$343,7,0)</f>
        <v>120</v>
      </c>
      <c r="AH97" s="260">
        <f>VLOOKUP(AA97,'PLAN INDICATIVO ORIGINAL '!$C$13:$M$343,8,0)</f>
        <v>120</v>
      </c>
      <c r="AI97" s="260">
        <f>VLOOKUP(AA97,'PLAN INDICATIVO ORIGINAL '!$C$13:$M$343,9,0)</f>
        <v>120</v>
      </c>
      <c r="AJ97" s="260">
        <f>VLOOKUP(AA97,'PLAN INDICATIVO ORIGINAL '!$C$13:$M$343,10,0)</f>
        <v>480</v>
      </c>
      <c r="AK97" s="260" t="str">
        <f>VLOOKUP(AA97,'PLAN INDICATIVO ORIGINAL '!$C$13:$M$343,11,0)</f>
        <v>Número</v>
      </c>
      <c r="AL97" s="261" t="e">
        <f>VLOOKUP(AA97,'PLAN INDICATIVO ORIGINAL '!$C$13:$M$343,12,0)</f>
        <v>#REF!</v>
      </c>
      <c r="AM97" s="262">
        <f t="shared" ref="AM97:AR97" si="175">+AF97</f>
        <v>120</v>
      </c>
      <c r="AN97" s="262">
        <f t="shared" si="175"/>
        <v>120</v>
      </c>
      <c r="AO97" s="262">
        <f t="shared" si="175"/>
        <v>120</v>
      </c>
      <c r="AP97" s="262">
        <f t="shared" si="175"/>
        <v>120</v>
      </c>
      <c r="AQ97" s="262">
        <f t="shared" si="175"/>
        <v>480</v>
      </c>
      <c r="AR97" s="262" t="str">
        <f t="shared" si="175"/>
        <v>Número</v>
      </c>
      <c r="AS97" s="263" t="s">
        <v>765</v>
      </c>
      <c r="AV97" s="213" t="s">
        <v>322</v>
      </c>
      <c r="AW97" s="213" t="s">
        <v>301</v>
      </c>
      <c r="AX97" s="213" t="s">
        <v>789</v>
      </c>
      <c r="BI97" s="253">
        <v>41</v>
      </c>
      <c r="BJ97" s="58" t="s">
        <v>301</v>
      </c>
    </row>
    <row r="98" spans="1:62" ht="53.25" customHeight="1">
      <c r="A98" s="253">
        <v>42</v>
      </c>
      <c r="B98" s="253" t="str">
        <f t="shared" si="149"/>
        <v>P42</v>
      </c>
      <c r="C98" s="126" t="s">
        <v>53</v>
      </c>
      <c r="D98" s="292" t="s">
        <v>292</v>
      </c>
      <c r="E98" s="283" t="str">
        <f>+'PLAN INDICATIVO ORIGINAL '!$D$120</f>
        <v>TALENTO HUMANO Y FORMACIÓN PENITENCIARIA</v>
      </c>
      <c r="F98" s="255" t="str">
        <f>+'PLAN INDICATIVO ORIGINAL '!$D$121</f>
        <v>GESTIÓN Y FORMACIÓN DEL TALENTO HUMANO</v>
      </c>
      <c r="G98" s="255" t="s">
        <v>299</v>
      </c>
      <c r="H98" s="256" t="str">
        <f>+'PLAN INDICATIVO ORIGINAL '!$D$122</f>
        <v>Gestionar los programas académicos de acuerdo con los lineamientos establecidos en la legislación vigente con el fin de producir una oferta educativa pertinente y de calidad.</v>
      </c>
      <c r="I98" s="256" t="s">
        <v>790</v>
      </c>
      <c r="J98" s="264" t="str">
        <f>+'PLAN INDICATIVO ORIGINAL '!$D$123</f>
        <v>FORMACIÓN Y CAPACITACIÓN PENITENCIARIA</v>
      </c>
      <c r="K98" s="264" t="s">
        <v>791</v>
      </c>
      <c r="L98" s="141" t="str">
        <f>+'PLAN INDICATIVO ORIGINAL '!$C$125</f>
        <v>I41</v>
      </c>
      <c r="M98" s="279" t="str">
        <f>+'PLAN INDICATIVO ORIGINAL '!$E$125</f>
        <v xml:space="preserve">Porcentaje de beneficiarios de programas de formación y capacitación penitenciaria </v>
      </c>
      <c r="N98" s="266">
        <f>VLOOKUP(L98,'PLAN INDICATIVO ORIGINAL '!$C$13:$M$343,6,0)</f>
        <v>0</v>
      </c>
      <c r="O98" s="266">
        <f>VLOOKUP(L98,'PLAN INDICATIVO ORIGINAL '!$C$13:$M$343,7,0)</f>
        <v>0.85</v>
      </c>
      <c r="P98" s="266">
        <f>VLOOKUP(L98,'PLAN INDICATIVO ORIGINAL '!$C$13:$M$343,8,0)</f>
        <v>0.85</v>
      </c>
      <c r="Q98" s="266">
        <f>VLOOKUP(L98,'PLAN INDICATIVO ORIGINAL '!$C$13:$M$343,9,0)</f>
        <v>0.85</v>
      </c>
      <c r="R98" s="266">
        <f>VLOOKUP(L98,'PLAN INDICATIVO ORIGINAL '!$C$13:$M$343,10,0)</f>
        <v>0.85</v>
      </c>
      <c r="S98" s="266" t="str">
        <f>VLOOKUP(L98,'PLAN INDICATIVO ORIGINAL '!$C$13:$M$343,11,0)</f>
        <v>Porcentaje</v>
      </c>
      <c r="T98" s="258" t="e">
        <f>VLOOKUP(L98,'PLAN INDICATIVO ORIGINAL '!$C$13:$M$343,12,0)</f>
        <v>#REF!</v>
      </c>
      <c r="U98" s="258">
        <f t="shared" ref="U98:Z98" si="176">+N98*100</f>
        <v>0</v>
      </c>
      <c r="V98" s="258">
        <f t="shared" si="176"/>
        <v>85</v>
      </c>
      <c r="W98" s="258">
        <f t="shared" si="176"/>
        <v>85</v>
      </c>
      <c r="X98" s="258">
        <f t="shared" si="176"/>
        <v>85</v>
      </c>
      <c r="Y98" s="258">
        <f t="shared" si="176"/>
        <v>85</v>
      </c>
      <c r="Z98" s="258" t="e">
        <f t="shared" si="176"/>
        <v>#VALUE!</v>
      </c>
      <c r="AA98" s="253" t="str">
        <f>+'PLAN INDICATIVO ORIGINAL '!C133</f>
        <v>P42</v>
      </c>
      <c r="AB98" s="253" t="str">
        <f>+'PLAN INDICATIVO ORIGINAL '!D133</f>
        <v>Funcionarios del INPEC capacitados mediante cursos virtuales diseñados y desarrollados por la EPN</v>
      </c>
      <c r="AC98" s="58" t="str">
        <f>VLOOKUP(AB98,'PLAN INDICATIVO ORIGINAL '!$D$12:$F$313,3,0)</f>
        <v xml:space="preserve">DIRECCIÓN ESCUELA DE FORMACIÓN  </v>
      </c>
      <c r="AD98" s="58" t="str">
        <f>VLOOKUP(AB98,'PLAN INDICATIVO ORIGINAL '!$D$12:$F$313,3,0)</f>
        <v xml:space="preserve">DIRECCIÓN ESCUELA DE FORMACIÓN  </v>
      </c>
      <c r="AE98" s="58" t="s">
        <v>789</v>
      </c>
      <c r="AF98" s="259">
        <f>VLOOKUP(AA98,'PLAN INDICATIVO ORIGINAL '!$C$13:$M$343,6,0)</f>
        <v>1272</v>
      </c>
      <c r="AG98" s="260">
        <f>VLOOKUP(AA98,'PLAN INDICATIVO ORIGINAL '!$C$13:$M$343,7,0)</f>
        <v>1272</v>
      </c>
      <c r="AH98" s="260">
        <f>VLOOKUP(AA98,'PLAN INDICATIVO ORIGINAL '!$C$13:$M$343,8,0)</f>
        <v>1272</v>
      </c>
      <c r="AI98" s="260">
        <f>VLOOKUP(AA98,'PLAN INDICATIVO ORIGINAL '!$C$13:$M$343,9,0)</f>
        <v>1272</v>
      </c>
      <c r="AJ98" s="260">
        <f>VLOOKUP(AA98,'PLAN INDICATIVO ORIGINAL '!$C$13:$M$343,10,0)</f>
        <v>5088</v>
      </c>
      <c r="AK98" s="260" t="str">
        <f>VLOOKUP(AA98,'PLAN INDICATIVO ORIGINAL '!$C$13:$M$343,11,0)</f>
        <v>Número</v>
      </c>
      <c r="AL98" s="261" t="e">
        <f>VLOOKUP(AA98,'PLAN INDICATIVO ORIGINAL '!$C$13:$M$343,12,0)</f>
        <v>#REF!</v>
      </c>
      <c r="AM98" s="262">
        <f t="shared" ref="AM98:AR98" si="177">+AF98</f>
        <v>1272</v>
      </c>
      <c r="AN98" s="262">
        <f t="shared" si="177"/>
        <v>1272</v>
      </c>
      <c r="AO98" s="262">
        <f t="shared" si="177"/>
        <v>1272</v>
      </c>
      <c r="AP98" s="262">
        <f t="shared" si="177"/>
        <v>1272</v>
      </c>
      <c r="AQ98" s="262">
        <f t="shared" si="177"/>
        <v>5088</v>
      </c>
      <c r="AR98" s="262" t="str">
        <f t="shared" si="177"/>
        <v>Número</v>
      </c>
      <c r="AS98" s="263" t="s">
        <v>765</v>
      </c>
      <c r="AV98" s="213" t="s">
        <v>324</v>
      </c>
      <c r="AW98" s="213" t="s">
        <v>301</v>
      </c>
      <c r="AX98" s="213" t="s">
        <v>789</v>
      </c>
      <c r="BI98" s="253">
        <v>42</v>
      </c>
      <c r="BJ98" s="58" t="s">
        <v>301</v>
      </c>
    </row>
    <row r="99" spans="1:62" ht="53.25" customHeight="1">
      <c r="A99" s="253">
        <v>48</v>
      </c>
      <c r="B99" s="253" t="str">
        <f t="shared" si="149"/>
        <v>P48</v>
      </c>
      <c r="C99" s="126" t="s">
        <v>65</v>
      </c>
      <c r="D99" s="292" t="s">
        <v>292</v>
      </c>
      <c r="E99" s="283" t="str">
        <f>+'PLAN INDICATIVO ORIGINAL '!$D$120</f>
        <v>TALENTO HUMANO Y FORMACIÓN PENITENCIARIA</v>
      </c>
      <c r="F99" s="255" t="str">
        <f>+'PLAN INDICATIVO ORIGINAL '!$D$121</f>
        <v>GESTIÓN Y FORMACIÓN DEL TALENTO HUMANO</v>
      </c>
      <c r="G99" s="255" t="s">
        <v>299</v>
      </c>
      <c r="H99" s="256" t="str">
        <f>+'PLAN INDICATIVO ORIGINAL '!$D$122</f>
        <v>Gestionar los programas académicos de acuerdo con los lineamientos establecidos en la legislación vigente con el fin de producir una oferta educativa pertinente y de calidad.</v>
      </c>
      <c r="I99" s="256" t="s">
        <v>790</v>
      </c>
      <c r="J99" s="264" t="str">
        <f>+'PLAN INDICATIVO ORIGINAL '!$D$123</f>
        <v>FORMACIÓN Y CAPACITACIÓN PENITENCIARIA</v>
      </c>
      <c r="K99" s="264" t="s">
        <v>791</v>
      </c>
      <c r="L99" s="141" t="str">
        <f>+'PLAN INDICATIVO ORIGINAL '!$C$125</f>
        <v>I41</v>
      </c>
      <c r="M99" s="279" t="str">
        <f>+'PLAN INDICATIVO ORIGINAL '!$E$125</f>
        <v xml:space="preserve">Porcentaje de beneficiarios de programas de formación y capacitación penitenciaria </v>
      </c>
      <c r="N99" s="266">
        <f>VLOOKUP(L99,'PLAN INDICATIVO ORIGINAL '!$C$13:$M$343,6,0)</f>
        <v>0</v>
      </c>
      <c r="O99" s="266">
        <f>VLOOKUP(L99,'PLAN INDICATIVO ORIGINAL '!$C$13:$M$343,7,0)</f>
        <v>0.85</v>
      </c>
      <c r="P99" s="266">
        <f>VLOOKUP(L99,'PLAN INDICATIVO ORIGINAL '!$C$13:$M$343,8,0)</f>
        <v>0.85</v>
      </c>
      <c r="Q99" s="266">
        <f>VLOOKUP(L99,'PLAN INDICATIVO ORIGINAL '!$C$13:$M$343,9,0)</f>
        <v>0.85</v>
      </c>
      <c r="R99" s="266">
        <f>VLOOKUP(L99,'PLAN INDICATIVO ORIGINAL '!$C$13:$M$343,10,0)</f>
        <v>0.85</v>
      </c>
      <c r="S99" s="266" t="str">
        <f>VLOOKUP(L99,'PLAN INDICATIVO ORIGINAL '!$C$13:$M$343,11,0)</f>
        <v>Porcentaje</v>
      </c>
      <c r="T99" s="258" t="e">
        <f>VLOOKUP(L99,'PLAN INDICATIVO ORIGINAL '!$C$13:$M$343,12,0)</f>
        <v>#REF!</v>
      </c>
      <c r="U99" s="258">
        <f t="shared" ref="U99:Z99" si="178">+N99*100</f>
        <v>0</v>
      </c>
      <c r="V99" s="258">
        <f t="shared" si="178"/>
        <v>85</v>
      </c>
      <c r="W99" s="258">
        <f t="shared" si="178"/>
        <v>85</v>
      </c>
      <c r="X99" s="258">
        <f t="shared" si="178"/>
        <v>85</v>
      </c>
      <c r="Y99" s="258">
        <f t="shared" si="178"/>
        <v>85</v>
      </c>
      <c r="Z99" s="258" t="e">
        <f t="shared" si="178"/>
        <v>#VALUE!</v>
      </c>
      <c r="AA99" s="253" t="str">
        <f>+'PLAN INDICATIVO ORIGINAL '!C134</f>
        <v>P48</v>
      </c>
      <c r="AB99" s="253" t="str">
        <f>+'PLAN INDICATIVO ORIGINAL '!D134</f>
        <v>Piezas de comunicación con Imagen corporativa revisada y actualizada.</v>
      </c>
      <c r="AC99" s="58" t="str">
        <f>VLOOKUP(AB99,'PLAN INDICATIVO ORIGINAL '!$D$12:$F$313,3,0)</f>
        <v xml:space="preserve">DIRECCIÓN ESCUELA DE FORMACIÓN  </v>
      </c>
      <c r="AD99" s="58" t="str">
        <f>VLOOKUP(AB99,'PLAN INDICATIVO ORIGINAL '!$D$12:$F$313,3,0)</f>
        <v xml:space="preserve">DIRECCIÓN ESCUELA DE FORMACIÓN  </v>
      </c>
      <c r="AE99" s="58" t="s">
        <v>789</v>
      </c>
      <c r="AF99" s="259">
        <f>VLOOKUP(AA99,'PLAN INDICATIVO ORIGINAL '!$C$13:$M$343,6,0)</f>
        <v>3</v>
      </c>
      <c r="AG99" s="260">
        <f>VLOOKUP(AA99,'PLAN INDICATIVO ORIGINAL '!$C$13:$M$343,7,0)</f>
        <v>0</v>
      </c>
      <c r="AH99" s="260">
        <f>VLOOKUP(AA99,'PLAN INDICATIVO ORIGINAL '!$C$13:$M$343,8,0)</f>
        <v>0</v>
      </c>
      <c r="AI99" s="260">
        <f>VLOOKUP(AA99,'PLAN INDICATIVO ORIGINAL '!$C$13:$M$343,9,0)</f>
        <v>0</v>
      </c>
      <c r="AJ99" s="260">
        <f>VLOOKUP(AA99,'PLAN INDICATIVO ORIGINAL '!$C$13:$M$343,10,0)</f>
        <v>3</v>
      </c>
      <c r="AK99" s="260" t="str">
        <f>VLOOKUP(AA99,'PLAN INDICATIVO ORIGINAL '!$C$13:$M$343,11,0)</f>
        <v>Número</v>
      </c>
      <c r="AL99" s="261" t="e">
        <f>VLOOKUP(AA99,'PLAN INDICATIVO ORIGINAL '!$C$13:$M$343,12,0)</f>
        <v>#REF!</v>
      </c>
      <c r="AM99" s="262">
        <f t="shared" ref="AM99:AR99" si="179">+AF99</f>
        <v>3</v>
      </c>
      <c r="AN99" s="262">
        <f t="shared" si="179"/>
        <v>0</v>
      </c>
      <c r="AO99" s="262">
        <f t="shared" si="179"/>
        <v>0</v>
      </c>
      <c r="AP99" s="262">
        <f t="shared" si="179"/>
        <v>0</v>
      </c>
      <c r="AQ99" s="262">
        <f t="shared" si="179"/>
        <v>3</v>
      </c>
      <c r="AR99" s="262" t="str">
        <f t="shared" si="179"/>
        <v>Número</v>
      </c>
      <c r="AS99" s="263" t="s">
        <v>765</v>
      </c>
      <c r="AV99" s="213" t="s">
        <v>326</v>
      </c>
      <c r="AW99" s="213" t="s">
        <v>301</v>
      </c>
      <c r="AX99" s="213" t="s">
        <v>789</v>
      </c>
      <c r="BI99" s="253">
        <v>48</v>
      </c>
      <c r="BJ99" s="58" t="s">
        <v>301</v>
      </c>
    </row>
    <row r="100" spans="1:62" ht="53.25" customHeight="1">
      <c r="A100" s="253">
        <v>52</v>
      </c>
      <c r="B100" s="253" t="str">
        <f t="shared" si="149"/>
        <v>P52</v>
      </c>
      <c r="C100" s="126" t="s">
        <v>56</v>
      </c>
      <c r="D100" s="292" t="s">
        <v>292</v>
      </c>
      <c r="E100" s="283" t="str">
        <f>+'PLAN INDICATIVO ORIGINAL '!$D$120</f>
        <v>TALENTO HUMANO Y FORMACIÓN PENITENCIARIA</v>
      </c>
      <c r="F100" s="255" t="str">
        <f>+'PLAN INDICATIVO ORIGINAL '!$D$121</f>
        <v>GESTIÓN Y FORMACIÓN DEL TALENTO HUMANO</v>
      </c>
      <c r="G100" s="255" t="s">
        <v>299</v>
      </c>
      <c r="H100" s="256" t="str">
        <f>+'PLAN INDICATIVO ORIGINAL '!$D$122</f>
        <v>Gestionar los programas académicos de acuerdo con los lineamientos establecidos en la legislación vigente con el fin de producir una oferta educativa pertinente y de calidad.</v>
      </c>
      <c r="I100" s="256" t="s">
        <v>790</v>
      </c>
      <c r="J100" s="264" t="str">
        <f>+'PLAN INDICATIVO ORIGINAL '!$D$123</f>
        <v>FORMACIÓN Y CAPACITACIÓN PENITENCIARIA</v>
      </c>
      <c r="K100" s="264" t="s">
        <v>791</v>
      </c>
      <c r="L100" s="141" t="str">
        <f>+'PLAN INDICATIVO ORIGINAL '!$C$125</f>
        <v>I41</v>
      </c>
      <c r="M100" s="279" t="str">
        <f>+'PLAN INDICATIVO ORIGINAL '!$E$125</f>
        <v xml:space="preserve">Porcentaje de beneficiarios de programas de formación y capacitación penitenciaria </v>
      </c>
      <c r="N100" s="266">
        <f>VLOOKUP(L100,'PLAN INDICATIVO ORIGINAL '!$C$13:$M$343,6,0)</f>
        <v>0</v>
      </c>
      <c r="O100" s="266">
        <f>VLOOKUP(L100,'PLAN INDICATIVO ORIGINAL '!$C$13:$M$343,7,0)</f>
        <v>0.85</v>
      </c>
      <c r="P100" s="266">
        <f>VLOOKUP(L100,'PLAN INDICATIVO ORIGINAL '!$C$13:$M$343,8,0)</f>
        <v>0.85</v>
      </c>
      <c r="Q100" s="266">
        <f>VLOOKUP(L100,'PLAN INDICATIVO ORIGINAL '!$C$13:$M$343,9,0)</f>
        <v>0.85</v>
      </c>
      <c r="R100" s="266">
        <f>VLOOKUP(L100,'PLAN INDICATIVO ORIGINAL '!$C$13:$M$343,10,0)</f>
        <v>0.85</v>
      </c>
      <c r="S100" s="266" t="str">
        <f>VLOOKUP(L100,'PLAN INDICATIVO ORIGINAL '!$C$13:$M$343,11,0)</f>
        <v>Porcentaje</v>
      </c>
      <c r="T100" s="258" t="e">
        <f>VLOOKUP(L100,'PLAN INDICATIVO ORIGINAL '!$C$13:$M$343,12,0)</f>
        <v>#REF!</v>
      </c>
      <c r="U100" s="258">
        <f t="shared" ref="U100:Z100" si="180">+N100*100</f>
        <v>0</v>
      </c>
      <c r="V100" s="258">
        <f t="shared" si="180"/>
        <v>85</v>
      </c>
      <c r="W100" s="258">
        <f t="shared" si="180"/>
        <v>85</v>
      </c>
      <c r="X100" s="258">
        <f t="shared" si="180"/>
        <v>85</v>
      </c>
      <c r="Y100" s="258">
        <f t="shared" si="180"/>
        <v>85</v>
      </c>
      <c r="Z100" s="258" t="e">
        <f t="shared" si="180"/>
        <v>#VALUE!</v>
      </c>
      <c r="AA100" s="253" t="str">
        <f>+'PLAN INDICATIVO ORIGINAL '!C135</f>
        <v>P52</v>
      </c>
      <c r="AB100" s="253" t="str">
        <f>+'PLAN INDICATIVO ORIGINAL '!D135</f>
        <v>Integrantes del Cuerpo de Custodia y Vigilancia formados en los diferentes campos de la seguridad penitenciaria.</v>
      </c>
      <c r="AC100" s="58" t="str">
        <f>VLOOKUP(AB100,'PLAN INDICATIVO ORIGINAL '!$D$12:$F$313,3,0)</f>
        <v xml:space="preserve">DIRECCIÓN ESCUELA DE FORMACIÓN  </v>
      </c>
      <c r="AD100" s="58" t="str">
        <f>VLOOKUP(AB100,'PLAN INDICATIVO ORIGINAL '!$D$12:$F$313,3,0)</f>
        <v xml:space="preserve">DIRECCIÓN ESCUELA DE FORMACIÓN  </v>
      </c>
      <c r="AE100" s="58" t="s">
        <v>789</v>
      </c>
      <c r="AF100" s="259">
        <f>VLOOKUP(AA100,'PLAN INDICATIVO ORIGINAL '!$C$13:$M$343,6,0)</f>
        <v>780</v>
      </c>
      <c r="AG100" s="260">
        <f>VLOOKUP(AA100,'PLAN INDICATIVO ORIGINAL '!$C$13:$M$343,7,0)</f>
        <v>300</v>
      </c>
      <c r="AH100" s="260">
        <f>VLOOKUP(AA100,'PLAN INDICATIVO ORIGINAL '!$C$13:$M$343,8,0)</f>
        <v>300</v>
      </c>
      <c r="AI100" s="260">
        <f>VLOOKUP(AA100,'PLAN INDICATIVO ORIGINAL '!$C$13:$M$343,9,0)</f>
        <v>300</v>
      </c>
      <c r="AJ100" s="260">
        <f>VLOOKUP(AA100,'PLAN INDICATIVO ORIGINAL '!$C$13:$M$343,10,0)</f>
        <v>1680</v>
      </c>
      <c r="AK100" s="260" t="str">
        <f>VLOOKUP(AA100,'PLAN INDICATIVO ORIGINAL '!$C$13:$M$343,11,0)</f>
        <v>Número</v>
      </c>
      <c r="AL100" s="261" t="e">
        <f>VLOOKUP(AA100,'PLAN INDICATIVO ORIGINAL '!$C$13:$M$343,12,0)</f>
        <v>#REF!</v>
      </c>
      <c r="AM100" s="262">
        <f t="shared" ref="AM100:AR100" si="181">+AF100</f>
        <v>780</v>
      </c>
      <c r="AN100" s="262">
        <f t="shared" si="181"/>
        <v>300</v>
      </c>
      <c r="AO100" s="262">
        <f t="shared" si="181"/>
        <v>300</v>
      </c>
      <c r="AP100" s="262">
        <f t="shared" si="181"/>
        <v>300</v>
      </c>
      <c r="AQ100" s="262">
        <f t="shared" si="181"/>
        <v>1680</v>
      </c>
      <c r="AR100" s="262" t="str">
        <f t="shared" si="181"/>
        <v>Número</v>
      </c>
      <c r="AS100" s="263" t="s">
        <v>765</v>
      </c>
      <c r="AV100" s="213" t="s">
        <v>328</v>
      </c>
      <c r="AW100" s="213" t="s">
        <v>301</v>
      </c>
      <c r="AX100" s="213" t="s">
        <v>789</v>
      </c>
      <c r="BI100" s="253">
        <v>52</v>
      </c>
      <c r="BJ100" s="58" t="s">
        <v>301</v>
      </c>
    </row>
    <row r="101" spans="1:62" ht="53.25" customHeight="1">
      <c r="A101" s="253">
        <v>53</v>
      </c>
      <c r="B101" s="253" t="str">
        <f t="shared" si="149"/>
        <v>P53</v>
      </c>
      <c r="C101" s="126" t="s">
        <v>59</v>
      </c>
      <c r="D101" s="292" t="s">
        <v>292</v>
      </c>
      <c r="E101" s="283" t="str">
        <f>+'PLAN INDICATIVO ORIGINAL '!$D$120</f>
        <v>TALENTO HUMANO Y FORMACIÓN PENITENCIARIA</v>
      </c>
      <c r="F101" s="255" t="str">
        <f>+'PLAN INDICATIVO ORIGINAL '!$D$121</f>
        <v>GESTIÓN Y FORMACIÓN DEL TALENTO HUMANO</v>
      </c>
      <c r="G101" s="255" t="s">
        <v>299</v>
      </c>
      <c r="H101" s="256" t="str">
        <f>+'PLAN INDICATIVO ORIGINAL '!$D$122</f>
        <v>Gestionar los programas académicos de acuerdo con los lineamientos establecidos en la legislación vigente con el fin de producir una oferta educativa pertinente y de calidad.</v>
      </c>
      <c r="I101" s="256" t="s">
        <v>790</v>
      </c>
      <c r="J101" s="264" t="str">
        <f>+'PLAN INDICATIVO ORIGINAL '!$D$123</f>
        <v>FORMACIÓN Y CAPACITACIÓN PENITENCIARIA</v>
      </c>
      <c r="K101" s="264" t="s">
        <v>791</v>
      </c>
      <c r="L101" s="141" t="str">
        <f>+'PLAN INDICATIVO ORIGINAL '!$C$125</f>
        <v>I41</v>
      </c>
      <c r="M101" s="279" t="str">
        <f>+'PLAN INDICATIVO ORIGINAL '!$E$125</f>
        <v xml:space="preserve">Porcentaje de beneficiarios de programas de formación y capacitación penitenciaria </v>
      </c>
      <c r="N101" s="266">
        <f>VLOOKUP(L101,'PLAN INDICATIVO ORIGINAL '!$C$13:$M$343,6,0)</f>
        <v>0</v>
      </c>
      <c r="O101" s="266">
        <f>VLOOKUP(L101,'PLAN INDICATIVO ORIGINAL '!$C$13:$M$343,7,0)</f>
        <v>0.85</v>
      </c>
      <c r="P101" s="266">
        <f>VLOOKUP(L101,'PLAN INDICATIVO ORIGINAL '!$C$13:$M$343,8,0)</f>
        <v>0.85</v>
      </c>
      <c r="Q101" s="266">
        <f>VLOOKUP(L101,'PLAN INDICATIVO ORIGINAL '!$C$13:$M$343,9,0)</f>
        <v>0.85</v>
      </c>
      <c r="R101" s="266">
        <f>VLOOKUP(L101,'PLAN INDICATIVO ORIGINAL '!$C$13:$M$343,10,0)</f>
        <v>0.85</v>
      </c>
      <c r="S101" s="266" t="str">
        <f>VLOOKUP(L101,'PLAN INDICATIVO ORIGINAL '!$C$13:$M$343,11,0)</f>
        <v>Porcentaje</v>
      </c>
      <c r="T101" s="258" t="e">
        <f>VLOOKUP(L101,'PLAN INDICATIVO ORIGINAL '!$C$13:$M$343,12,0)</f>
        <v>#REF!</v>
      </c>
      <c r="U101" s="258">
        <f t="shared" ref="U101:Z101" si="182">+N101*100</f>
        <v>0</v>
      </c>
      <c r="V101" s="258">
        <f t="shared" si="182"/>
        <v>85</v>
      </c>
      <c r="W101" s="258">
        <f t="shared" si="182"/>
        <v>85</v>
      </c>
      <c r="X101" s="258">
        <f t="shared" si="182"/>
        <v>85</v>
      </c>
      <c r="Y101" s="258">
        <f t="shared" si="182"/>
        <v>85</v>
      </c>
      <c r="Z101" s="258" t="e">
        <f t="shared" si="182"/>
        <v>#VALUE!</v>
      </c>
      <c r="AA101" s="253" t="str">
        <f>+'PLAN INDICATIVO ORIGINAL '!C136</f>
        <v>P53</v>
      </c>
      <c r="AB101" s="253" t="str">
        <f>+'PLAN INDICATIVO ORIGINAL '!D136</f>
        <v>Integrantes del Cuerpo de Custodia y Vigilancia formados para desempeñar los cargos de Inspector e Inspector Jefe, en el marco de la convocatoria 305 de 2014</v>
      </c>
      <c r="AC101" s="58" t="str">
        <f>VLOOKUP(AB101,'PLAN INDICATIVO ORIGINAL '!$D$12:$F$313,3,0)</f>
        <v xml:space="preserve">DIRECCIÓN ESCUELA DE FORMACIÓN  </v>
      </c>
      <c r="AD101" s="58" t="str">
        <f>VLOOKUP(AB101,'PLAN INDICATIVO ORIGINAL '!$D$12:$F$313,3,0)</f>
        <v xml:space="preserve">DIRECCIÓN ESCUELA DE FORMACIÓN  </v>
      </c>
      <c r="AE101" s="58" t="s">
        <v>789</v>
      </c>
      <c r="AF101" s="259">
        <f>VLOOKUP(AA101,'PLAN INDICATIVO ORIGINAL '!$C$13:$M$343,6,0)</f>
        <v>0</v>
      </c>
      <c r="AG101" s="260">
        <f>VLOOKUP(AA101,'PLAN INDICATIVO ORIGINAL '!$C$13:$M$343,7,0)</f>
        <v>100</v>
      </c>
      <c r="AH101" s="260">
        <f>VLOOKUP(AA101,'PLAN INDICATIVO ORIGINAL '!$C$13:$M$343,8,0)</f>
        <v>0</v>
      </c>
      <c r="AI101" s="260">
        <f>VLOOKUP(AA101,'PLAN INDICATIVO ORIGINAL '!$C$13:$M$343,9,0)</f>
        <v>0</v>
      </c>
      <c r="AJ101" s="260">
        <f>VLOOKUP(AA101,'PLAN INDICATIVO ORIGINAL '!$C$13:$M$343,10,0)</f>
        <v>100</v>
      </c>
      <c r="AK101" s="260" t="str">
        <f>VLOOKUP(AA101,'PLAN INDICATIVO ORIGINAL '!$C$13:$M$343,11,0)</f>
        <v>Número</v>
      </c>
      <c r="AL101" s="261" t="e">
        <f>VLOOKUP(AA101,'PLAN INDICATIVO ORIGINAL '!$C$13:$M$343,12,0)</f>
        <v>#REF!</v>
      </c>
      <c r="AM101" s="262">
        <f t="shared" ref="AM101:AR101" si="183">+AF101</f>
        <v>0</v>
      </c>
      <c r="AN101" s="262">
        <f t="shared" si="183"/>
        <v>100</v>
      </c>
      <c r="AO101" s="262">
        <f t="shared" si="183"/>
        <v>0</v>
      </c>
      <c r="AP101" s="262">
        <f t="shared" si="183"/>
        <v>0</v>
      </c>
      <c r="AQ101" s="262">
        <f t="shared" si="183"/>
        <v>100</v>
      </c>
      <c r="AR101" s="262" t="str">
        <f t="shared" si="183"/>
        <v>Número</v>
      </c>
      <c r="AS101" s="263" t="s">
        <v>765</v>
      </c>
      <c r="AV101" s="213" t="s">
        <v>330</v>
      </c>
      <c r="AW101" s="213" t="s">
        <v>301</v>
      </c>
      <c r="AX101" s="213" t="s">
        <v>789</v>
      </c>
      <c r="BI101" s="253">
        <v>53</v>
      </c>
      <c r="BJ101" s="58" t="s">
        <v>301</v>
      </c>
    </row>
    <row r="102" spans="1:62" ht="53.25" customHeight="1">
      <c r="A102" s="253">
        <v>67</v>
      </c>
      <c r="B102" s="253" t="str">
        <f t="shared" si="149"/>
        <v>P67</v>
      </c>
      <c r="C102" s="126" t="s">
        <v>62</v>
      </c>
      <c r="D102" s="292" t="s">
        <v>292</v>
      </c>
      <c r="E102" s="283" t="str">
        <f>+'PLAN INDICATIVO ORIGINAL '!$D$120</f>
        <v>TALENTO HUMANO Y FORMACIÓN PENITENCIARIA</v>
      </c>
      <c r="F102" s="255" t="str">
        <f>+'PLAN INDICATIVO ORIGINAL '!$D$121</f>
        <v>GESTIÓN Y FORMACIÓN DEL TALENTO HUMANO</v>
      </c>
      <c r="G102" s="255" t="s">
        <v>299</v>
      </c>
      <c r="H102" s="256" t="str">
        <f>+'PLAN INDICATIVO ORIGINAL '!$D$122</f>
        <v>Gestionar los programas académicos de acuerdo con los lineamientos establecidos en la legislación vigente con el fin de producir una oferta educativa pertinente y de calidad.</v>
      </c>
      <c r="I102" s="256" t="s">
        <v>790</v>
      </c>
      <c r="J102" s="264" t="str">
        <f>+'PLAN INDICATIVO ORIGINAL '!$D$123</f>
        <v>FORMACIÓN Y CAPACITACIÓN PENITENCIARIA</v>
      </c>
      <c r="K102" s="264" t="s">
        <v>791</v>
      </c>
      <c r="L102" s="141" t="str">
        <f>+'PLAN INDICATIVO ORIGINAL '!$C$125</f>
        <v>I41</v>
      </c>
      <c r="M102" s="279" t="str">
        <f>+'PLAN INDICATIVO ORIGINAL '!$E$125</f>
        <v xml:space="preserve">Porcentaje de beneficiarios de programas de formación y capacitación penitenciaria </v>
      </c>
      <c r="N102" s="266">
        <f>VLOOKUP(L102,'PLAN INDICATIVO ORIGINAL '!$C$13:$M$343,6,0)</f>
        <v>0</v>
      </c>
      <c r="O102" s="266">
        <f>VLOOKUP(L102,'PLAN INDICATIVO ORIGINAL '!$C$13:$M$343,7,0)</f>
        <v>0.85</v>
      </c>
      <c r="P102" s="266">
        <f>VLOOKUP(L102,'PLAN INDICATIVO ORIGINAL '!$C$13:$M$343,8,0)</f>
        <v>0.85</v>
      </c>
      <c r="Q102" s="266">
        <f>VLOOKUP(L102,'PLAN INDICATIVO ORIGINAL '!$C$13:$M$343,9,0)</f>
        <v>0.85</v>
      </c>
      <c r="R102" s="266">
        <f>VLOOKUP(L102,'PLAN INDICATIVO ORIGINAL '!$C$13:$M$343,10,0)</f>
        <v>0.85</v>
      </c>
      <c r="S102" s="266" t="str">
        <f>VLOOKUP(L102,'PLAN INDICATIVO ORIGINAL '!$C$13:$M$343,11,0)</f>
        <v>Porcentaje</v>
      </c>
      <c r="T102" s="258" t="e">
        <f>VLOOKUP(L102,'PLAN INDICATIVO ORIGINAL '!$C$13:$M$343,12,0)</f>
        <v>#REF!</v>
      </c>
      <c r="U102" s="258">
        <f t="shared" ref="U102:Z102" si="184">+N102*100</f>
        <v>0</v>
      </c>
      <c r="V102" s="258">
        <f t="shared" si="184"/>
        <v>85</v>
      </c>
      <c r="W102" s="258">
        <f t="shared" si="184"/>
        <v>85</v>
      </c>
      <c r="X102" s="258">
        <f t="shared" si="184"/>
        <v>85</v>
      </c>
      <c r="Y102" s="258">
        <f t="shared" si="184"/>
        <v>85</v>
      </c>
      <c r="Z102" s="258" t="e">
        <f t="shared" si="184"/>
        <v>#VALUE!</v>
      </c>
      <c r="AA102" s="253" t="str">
        <f>+'PLAN INDICATIVO ORIGINAL '!C137</f>
        <v>P67</v>
      </c>
      <c r="AB102" s="253" t="str">
        <f>+'PLAN INDICATIVO ORIGINAL '!D137</f>
        <v>Profesionales formados para desempeñar los cargos de Director y Subdirector de ERON.</v>
      </c>
      <c r="AC102" s="58" t="str">
        <f>VLOOKUP(AB102,'PLAN INDICATIVO ORIGINAL '!$D$12:$F$313,3,0)</f>
        <v xml:space="preserve">DIRECCIÓN ESCUELA DE FORMACIÓN  </v>
      </c>
      <c r="AD102" s="58" t="str">
        <f>VLOOKUP(AB102,'PLAN INDICATIVO ORIGINAL '!$D$12:$F$313,3,0)</f>
        <v xml:space="preserve">DIRECCIÓN ESCUELA DE FORMACIÓN  </v>
      </c>
      <c r="AE102" s="58" t="s">
        <v>789</v>
      </c>
      <c r="AF102" s="267">
        <f>VLOOKUP(AA102,'PLAN INDICATIVO ORIGINAL '!$C$13:$M$343,6,0)</f>
        <v>1</v>
      </c>
      <c r="AG102" s="268">
        <f>VLOOKUP(AA102,'PLAN INDICATIVO ORIGINAL '!$C$13:$M$343,7,0)</f>
        <v>1</v>
      </c>
      <c r="AH102" s="268">
        <f>VLOOKUP(AA102,'PLAN INDICATIVO ORIGINAL '!$C$13:$M$343,8,0)</f>
        <v>1</v>
      </c>
      <c r="AI102" s="268">
        <f>VLOOKUP(AA102,'PLAN INDICATIVO ORIGINAL '!$C$13:$M$343,9,0)</f>
        <v>1</v>
      </c>
      <c r="AJ102" s="268">
        <f>VLOOKUP(AA102,'PLAN INDICATIVO ORIGINAL '!$C$13:$M$343,10,0)</f>
        <v>1</v>
      </c>
      <c r="AK102" s="268" t="str">
        <f>VLOOKUP(AA102,'PLAN INDICATIVO ORIGINAL '!$C$13:$M$343,11,0)</f>
        <v>Porcentaje</v>
      </c>
      <c r="AL102" s="293" t="e">
        <f>VLOOKUP(AA102,'PLAN INDICATIVO ORIGINAL '!$C$13:$M$343,12,0)</f>
        <v>#REF!</v>
      </c>
      <c r="AM102" s="262">
        <f t="shared" ref="AM102:AR102" si="185">+AF102*100</f>
        <v>100</v>
      </c>
      <c r="AN102" s="262">
        <f t="shared" si="185"/>
        <v>100</v>
      </c>
      <c r="AO102" s="262">
        <f t="shared" si="185"/>
        <v>100</v>
      </c>
      <c r="AP102" s="262">
        <f t="shared" si="185"/>
        <v>100</v>
      </c>
      <c r="AQ102" s="262">
        <f t="shared" si="185"/>
        <v>100</v>
      </c>
      <c r="AR102" s="262" t="e">
        <f t="shared" si="185"/>
        <v>#VALUE!</v>
      </c>
      <c r="AS102" s="263" t="s">
        <v>765</v>
      </c>
      <c r="AV102" s="213" t="s">
        <v>332</v>
      </c>
      <c r="AW102" s="213" t="s">
        <v>301</v>
      </c>
      <c r="AX102" s="213" t="s">
        <v>789</v>
      </c>
      <c r="BI102" s="253">
        <v>67</v>
      </c>
      <c r="BJ102" s="58" t="s">
        <v>301</v>
      </c>
    </row>
    <row r="103" spans="1:62" ht="56.25" customHeight="1">
      <c r="A103" s="253">
        <v>240</v>
      </c>
      <c r="B103" s="253" t="str">
        <f t="shared" si="149"/>
        <v>P240</v>
      </c>
      <c r="C103" s="120" t="s">
        <v>33</v>
      </c>
      <c r="D103" s="292" t="s">
        <v>292</v>
      </c>
      <c r="E103" s="283" t="str">
        <f>+'PLAN INDICATIVO ORIGINAL '!$D$120</f>
        <v>TALENTO HUMANO Y FORMACIÓN PENITENCIARIA</v>
      </c>
      <c r="F103" s="255" t="str">
        <f>+'PLAN INDICATIVO ORIGINAL '!$D$121</f>
        <v>GESTIÓN Y FORMACIÓN DEL TALENTO HUMANO</v>
      </c>
      <c r="G103" s="255" t="s">
        <v>299</v>
      </c>
      <c r="H103" s="256" t="str">
        <f>+'PLAN INDICATIVO ORIGINAL '!$D$122</f>
        <v>Gestionar los programas académicos de acuerdo con los lineamientos establecidos en la legislación vigente con el fin de producir una oferta educativa pertinente y de calidad.</v>
      </c>
      <c r="I103" s="256" t="s">
        <v>793</v>
      </c>
      <c r="J103" s="264" t="str">
        <f>+'PLAN INDICATIVO ORIGINAL '!$D$139</f>
        <v xml:space="preserve">REINDUCCIÓN </v>
      </c>
      <c r="K103" s="141" t="s">
        <v>763</v>
      </c>
      <c r="L103" s="141" t="s">
        <v>339</v>
      </c>
      <c r="M103" s="257" t="str">
        <f>+'PLAN INDICATIVO ORIGINAL '!$E$139</f>
        <v>Porcentaje de  servidores  penitenciarios con reinducción por cambios normativos o estructurales</v>
      </c>
      <c r="N103" s="266">
        <f>VLOOKUP(L103,'PLAN INDICATIVO ORIGINAL '!$C$13:$M$343,6,0)</f>
        <v>1</v>
      </c>
      <c r="O103" s="266">
        <f>VLOOKUP(L103,'PLAN INDICATIVO ORIGINAL '!$C$13:$M$343,7,0)</f>
        <v>1</v>
      </c>
      <c r="P103" s="266">
        <f>VLOOKUP(L103,'PLAN INDICATIVO ORIGINAL '!$C$13:$M$343,8,0)</f>
        <v>1</v>
      </c>
      <c r="Q103" s="266">
        <f>VLOOKUP(L103,'PLAN INDICATIVO ORIGINAL '!$C$13:$M$343,9,0)</f>
        <v>1</v>
      </c>
      <c r="R103" s="266">
        <f>VLOOKUP(L103,'PLAN INDICATIVO ORIGINAL '!$C$13:$M$343,10,0)</f>
        <v>1</v>
      </c>
      <c r="S103" s="266" t="str">
        <f>VLOOKUP(L103,'PLAN INDICATIVO ORIGINAL '!$C$13:$M$343,11,0)</f>
        <v>Porcentaje</v>
      </c>
      <c r="T103" s="258" t="e">
        <f>VLOOKUP(L103,'PLAN INDICATIVO ORIGINAL '!$C$13:$M$343,12,0)</f>
        <v>#REF!</v>
      </c>
      <c r="U103" s="258">
        <f t="shared" ref="U103:Z103" si="186">+N103*100</f>
        <v>100</v>
      </c>
      <c r="V103" s="258">
        <f t="shared" si="186"/>
        <v>100</v>
      </c>
      <c r="W103" s="258">
        <f t="shared" si="186"/>
        <v>100</v>
      </c>
      <c r="X103" s="258">
        <f t="shared" si="186"/>
        <v>100</v>
      </c>
      <c r="Y103" s="258">
        <f t="shared" si="186"/>
        <v>100</v>
      </c>
      <c r="Z103" s="258" t="e">
        <f t="shared" si="186"/>
        <v>#VALUE!</v>
      </c>
      <c r="AA103" s="114" t="str">
        <f>+'PLAN INDICATIVO ORIGINAL '!C140</f>
        <v>P240</v>
      </c>
      <c r="AB103" s="253" t="str">
        <f>+'PLAN INDICATIVO ORIGINAL '!D140</f>
        <v>Plan de Reinducción del INPEC anualmente elaborado</v>
      </c>
      <c r="AC103" s="58" t="str">
        <f>VLOOKUP(AB103,'PLAN INDICATIVO ORIGINAL '!$D$12:$F$313,3,0)</f>
        <v xml:space="preserve">DIRECCIÓN ESCUELA DE FORMACIÓN  </v>
      </c>
      <c r="AD103" s="58" t="str">
        <f>VLOOKUP(AB103,'PLAN INDICATIVO ORIGINAL '!$D$12:$F$313,3,0)</f>
        <v xml:space="preserve">DIRECCIÓN ESCUELA DE FORMACIÓN  </v>
      </c>
      <c r="AE103" s="58" t="s">
        <v>789</v>
      </c>
      <c r="AF103" s="259">
        <f>VLOOKUP(AA103,'PLAN INDICATIVO ORIGINAL '!$C$13:$M$343,6,0)</f>
        <v>0</v>
      </c>
      <c r="AG103" s="260">
        <f>VLOOKUP(AA103,'PLAN INDICATIVO ORIGINAL '!$C$13:$M$343,7,0)</f>
        <v>1</v>
      </c>
      <c r="AH103" s="260">
        <f>VLOOKUP(AA103,'PLAN INDICATIVO ORIGINAL '!$C$13:$M$343,8,0)</f>
        <v>0</v>
      </c>
      <c r="AI103" s="260">
        <f>VLOOKUP(AA103,'PLAN INDICATIVO ORIGINAL '!$C$13:$M$343,9,0)</f>
        <v>0</v>
      </c>
      <c r="AJ103" s="260">
        <f>VLOOKUP(AA103,'PLAN INDICATIVO ORIGINAL '!$C$13:$M$343,10,0)</f>
        <v>1</v>
      </c>
      <c r="AK103" s="260" t="str">
        <f>VLOOKUP(AA103,'PLAN INDICATIVO ORIGINAL '!$C$13:$M$343,11,0)</f>
        <v>Número</v>
      </c>
      <c r="AL103" s="261" t="e">
        <f>VLOOKUP(AA103,'PLAN INDICATIVO ORIGINAL '!$C$13:$M$343,12,0)</f>
        <v>#REF!</v>
      </c>
      <c r="AM103" s="262">
        <f t="shared" ref="AM103:AR103" si="187">+AF103</f>
        <v>0</v>
      </c>
      <c r="AN103" s="262">
        <f t="shared" si="187"/>
        <v>1</v>
      </c>
      <c r="AO103" s="262">
        <f t="shared" si="187"/>
        <v>0</v>
      </c>
      <c r="AP103" s="262">
        <f t="shared" si="187"/>
        <v>0</v>
      </c>
      <c r="AQ103" s="262">
        <f t="shared" si="187"/>
        <v>1</v>
      </c>
      <c r="AR103" s="262" t="str">
        <f t="shared" si="187"/>
        <v>Número</v>
      </c>
      <c r="AS103" s="263" t="s">
        <v>765</v>
      </c>
      <c r="AV103" s="213" t="s">
        <v>342</v>
      </c>
      <c r="AW103" s="213" t="s">
        <v>301</v>
      </c>
      <c r="AX103" s="213" t="s">
        <v>789</v>
      </c>
      <c r="BI103" s="253">
        <v>140</v>
      </c>
      <c r="BJ103" s="58" t="s">
        <v>301</v>
      </c>
    </row>
    <row r="104" spans="1:62" ht="53.25" customHeight="1">
      <c r="A104" s="253">
        <v>140</v>
      </c>
      <c r="B104" s="253" t="str">
        <f t="shared" si="149"/>
        <v>P140</v>
      </c>
      <c r="C104" s="120" t="s">
        <v>36</v>
      </c>
      <c r="D104" s="292" t="s">
        <v>292</v>
      </c>
      <c r="E104" s="283" t="str">
        <f>+'PLAN INDICATIVO ORIGINAL '!$D$120</f>
        <v>TALENTO HUMANO Y FORMACIÓN PENITENCIARIA</v>
      </c>
      <c r="F104" s="255" t="str">
        <f>+'PLAN INDICATIVO ORIGINAL '!$D$121</f>
        <v>GESTIÓN Y FORMACIÓN DEL TALENTO HUMANO</v>
      </c>
      <c r="G104" s="255" t="s">
        <v>299</v>
      </c>
      <c r="H104" s="256" t="str">
        <f>+'PLAN INDICATIVO ORIGINAL '!$D$122</f>
        <v>Gestionar los programas académicos de acuerdo con los lineamientos establecidos en la legislación vigente con el fin de producir una oferta educativa pertinente y de calidad.</v>
      </c>
      <c r="I104" s="256" t="s">
        <v>793</v>
      </c>
      <c r="J104" s="264" t="str">
        <f>+'PLAN INDICATIVO ORIGINAL '!$D$139</f>
        <v xml:space="preserve">REINDUCCIÓN </v>
      </c>
      <c r="K104" s="141" t="s">
        <v>763</v>
      </c>
      <c r="L104" s="141" t="s">
        <v>339</v>
      </c>
      <c r="M104" s="257" t="str">
        <f>+'PLAN INDICATIVO ORIGINAL '!$E$139</f>
        <v>Porcentaje de  servidores  penitenciarios con reinducción por cambios normativos o estructurales</v>
      </c>
      <c r="N104" s="266">
        <f>VLOOKUP(L104,'PLAN INDICATIVO ORIGINAL '!$C$13:$M$343,6,0)</f>
        <v>1</v>
      </c>
      <c r="O104" s="266">
        <f>VLOOKUP(L104,'PLAN INDICATIVO ORIGINAL '!$C$13:$M$343,7,0)</f>
        <v>1</v>
      </c>
      <c r="P104" s="266">
        <f>VLOOKUP(L104,'PLAN INDICATIVO ORIGINAL '!$C$13:$M$343,8,0)</f>
        <v>1</v>
      </c>
      <c r="Q104" s="266">
        <f>VLOOKUP(L104,'PLAN INDICATIVO ORIGINAL '!$C$13:$M$343,9,0)</f>
        <v>1</v>
      </c>
      <c r="R104" s="266">
        <f>VLOOKUP(L104,'PLAN INDICATIVO ORIGINAL '!$C$13:$M$343,10,0)</f>
        <v>1</v>
      </c>
      <c r="S104" s="266" t="str">
        <f>VLOOKUP(L104,'PLAN INDICATIVO ORIGINAL '!$C$13:$M$343,11,0)</f>
        <v>Porcentaje</v>
      </c>
      <c r="T104" s="258" t="e">
        <f>VLOOKUP(L104,'PLAN INDICATIVO ORIGINAL '!$C$13:$M$343,12,0)</f>
        <v>#REF!</v>
      </c>
      <c r="U104" s="258">
        <f t="shared" ref="U104:Z104" si="188">+N104*100</f>
        <v>100</v>
      </c>
      <c r="V104" s="258">
        <f t="shared" si="188"/>
        <v>100</v>
      </c>
      <c r="W104" s="258">
        <f t="shared" si="188"/>
        <v>100</v>
      </c>
      <c r="X104" s="258">
        <f t="shared" si="188"/>
        <v>100</v>
      </c>
      <c r="Y104" s="258">
        <f t="shared" si="188"/>
        <v>100</v>
      </c>
      <c r="Z104" s="258" t="e">
        <f t="shared" si="188"/>
        <v>#VALUE!</v>
      </c>
      <c r="AA104" s="114" t="str">
        <f>+'PLAN INDICATIVO ORIGINAL '!C141</f>
        <v>P140</v>
      </c>
      <c r="AB104" s="253" t="str">
        <f>+'PLAN INDICATIVO ORIGINAL '!D141</f>
        <v>Implementación anualmente del Plan de reinducción del INPEC.</v>
      </c>
      <c r="AC104" s="58" t="str">
        <f>VLOOKUP(AB104,'PLAN INDICATIVO ORIGINAL '!$D$12:$F$313,3,0)</f>
        <v xml:space="preserve">DIRECCIÓN ESCUELA DE FORMACIÓN  </v>
      </c>
      <c r="AD104" s="58" t="str">
        <f>VLOOKUP(AB104,'PLAN INDICATIVO ORIGINAL '!$D$12:$F$313,3,0)</f>
        <v xml:space="preserve">DIRECCIÓN ESCUELA DE FORMACIÓN  </v>
      </c>
      <c r="AE104" s="58" t="s">
        <v>789</v>
      </c>
      <c r="AF104" s="259">
        <f>VLOOKUP(AA104,'PLAN INDICATIVO ORIGINAL '!$C$13:$M$343,6,0)</f>
        <v>0</v>
      </c>
      <c r="AG104" s="260">
        <f>VLOOKUP(AA104,'PLAN INDICATIVO ORIGINAL '!$C$13:$M$343,7,0)</f>
        <v>1</v>
      </c>
      <c r="AH104" s="260">
        <f>VLOOKUP(AA104,'PLAN INDICATIVO ORIGINAL '!$C$13:$M$343,8,0)</f>
        <v>1</v>
      </c>
      <c r="AI104" s="260">
        <f>VLOOKUP(AA104,'PLAN INDICATIVO ORIGINAL '!$C$13:$M$343,9,0)</f>
        <v>1</v>
      </c>
      <c r="AJ104" s="260">
        <f>VLOOKUP(AA104,'PLAN INDICATIVO ORIGINAL '!$C$13:$M$343,10,0)</f>
        <v>3</v>
      </c>
      <c r="AK104" s="260" t="str">
        <f>VLOOKUP(AA104,'PLAN INDICATIVO ORIGINAL '!$C$13:$M$343,11,0)</f>
        <v>Número</v>
      </c>
      <c r="AL104" s="261" t="e">
        <f>VLOOKUP(AA104,'PLAN INDICATIVO ORIGINAL '!$C$13:$M$343,12,0)</f>
        <v>#REF!</v>
      </c>
      <c r="AM104" s="262">
        <f t="shared" ref="AM104:AR104" si="189">+AF104</f>
        <v>0</v>
      </c>
      <c r="AN104" s="262">
        <f t="shared" si="189"/>
        <v>1</v>
      </c>
      <c r="AO104" s="262">
        <f t="shared" si="189"/>
        <v>1</v>
      </c>
      <c r="AP104" s="262">
        <f t="shared" si="189"/>
        <v>1</v>
      </c>
      <c r="AQ104" s="262">
        <f t="shared" si="189"/>
        <v>3</v>
      </c>
      <c r="AR104" s="262" t="str">
        <f t="shared" si="189"/>
        <v>Número</v>
      </c>
      <c r="AS104" s="263" t="s">
        <v>765</v>
      </c>
      <c r="AV104" s="213" t="s">
        <v>344</v>
      </c>
      <c r="AW104" s="213" t="s">
        <v>301</v>
      </c>
      <c r="AX104" s="213" t="s">
        <v>789</v>
      </c>
      <c r="BI104" s="253">
        <v>60</v>
      </c>
      <c r="BJ104" s="58" t="s">
        <v>301</v>
      </c>
    </row>
    <row r="105" spans="1:62" ht="51" customHeight="1">
      <c r="A105" s="253">
        <v>60</v>
      </c>
      <c r="B105" s="253" t="str">
        <f t="shared" si="149"/>
        <v>P60</v>
      </c>
      <c r="C105" s="126" t="s">
        <v>33</v>
      </c>
      <c r="D105" s="292" t="s">
        <v>292</v>
      </c>
      <c r="E105" s="283" t="str">
        <f>+'PLAN INDICATIVO ORIGINAL '!$D$120</f>
        <v>TALENTO HUMANO Y FORMACIÓN PENITENCIARIA</v>
      </c>
      <c r="F105" s="255" t="str">
        <f>+'PLAN INDICATIVO ORIGINAL '!$D$121</f>
        <v>GESTIÓN Y FORMACIÓN DEL TALENTO HUMANO</v>
      </c>
      <c r="G105" s="255" t="s">
        <v>299</v>
      </c>
      <c r="H105" s="256" t="str">
        <f>+'PLAN INDICATIVO ORIGINAL '!$D$122</f>
        <v>Gestionar los programas académicos de acuerdo con los lineamientos establecidos en la legislación vigente con el fin de producir una oferta educativa pertinente y de calidad.</v>
      </c>
      <c r="I105" s="256" t="s">
        <v>794</v>
      </c>
      <c r="J105" s="264" t="str">
        <f>+'PLAN INDICATIVO ORIGINAL '!$D$142</f>
        <v>REENTRENAMIENTO</v>
      </c>
      <c r="K105" s="141" t="s">
        <v>763</v>
      </c>
      <c r="L105" s="141" t="s">
        <v>347</v>
      </c>
      <c r="M105" s="257" t="str">
        <f>+'PLAN INDICATIVO ORIGINAL '!$E$142</f>
        <v>Porcentaje de personal objetivo del Cuerpo de Custodia y Vigilancia con reentrenamiento</v>
      </c>
      <c r="N105" s="266">
        <f>VLOOKUP(L105,'PLAN INDICATIVO ORIGINAL '!$C$13:$M$343,6,0)</f>
        <v>1</v>
      </c>
      <c r="O105" s="266">
        <f>VLOOKUP(L105,'PLAN INDICATIVO ORIGINAL '!$C$13:$M$343,7,0)</f>
        <v>1</v>
      </c>
      <c r="P105" s="266">
        <f>VLOOKUP(L105,'PLAN INDICATIVO ORIGINAL '!$C$13:$M$343,8,0)</f>
        <v>1</v>
      </c>
      <c r="Q105" s="266">
        <f>VLOOKUP(L105,'PLAN INDICATIVO ORIGINAL '!$C$13:$M$343,9,0)</f>
        <v>1</v>
      </c>
      <c r="R105" s="266">
        <f>VLOOKUP(L105,'PLAN INDICATIVO ORIGINAL '!$C$13:$M$343,10,0)</f>
        <v>1</v>
      </c>
      <c r="S105" s="266" t="str">
        <f>VLOOKUP(L105,'PLAN INDICATIVO ORIGINAL '!$C$13:$M$343,11,0)</f>
        <v>Porcentaje</v>
      </c>
      <c r="T105" s="258" t="e">
        <f>VLOOKUP(L105,'PLAN INDICATIVO ORIGINAL '!$C$13:$M$343,12,0)</f>
        <v>#REF!</v>
      </c>
      <c r="U105" s="258">
        <f t="shared" ref="U105:Z105" si="190">+N105*100</f>
        <v>100</v>
      </c>
      <c r="V105" s="258">
        <f t="shared" si="190"/>
        <v>100</v>
      </c>
      <c r="W105" s="258">
        <f t="shared" si="190"/>
        <v>100</v>
      </c>
      <c r="X105" s="258">
        <f t="shared" si="190"/>
        <v>100</v>
      </c>
      <c r="Y105" s="258">
        <f t="shared" si="190"/>
        <v>100</v>
      </c>
      <c r="Z105" s="258" t="e">
        <f t="shared" si="190"/>
        <v>#VALUE!</v>
      </c>
      <c r="AA105" s="253" t="str">
        <f>+'PLAN INDICATIVO ORIGINAL '!C143</f>
        <v>P60</v>
      </c>
      <c r="AB105" s="253" t="str">
        <f>+'PLAN INDICATIVO ORIGINAL '!D143</f>
        <v>Personal del Cuerpo de Custodia y Vigilancia, Fuerzas Armadas y de Policía, actualizados y reentrenados en los campos de seguridad penitenciaria.</v>
      </c>
      <c r="AC105" s="58" t="str">
        <f>VLOOKUP(AB105,'PLAN INDICATIVO ORIGINAL '!$D$12:$F$313,3,0)</f>
        <v xml:space="preserve">DIRECCIÓN ESCUELA DE FORMACIÓN  </v>
      </c>
      <c r="AD105" s="58" t="str">
        <f>VLOOKUP(AB105,'PLAN INDICATIVO ORIGINAL '!$D$12:$F$313,3,0)</f>
        <v xml:space="preserve">DIRECCIÓN ESCUELA DE FORMACIÓN  </v>
      </c>
      <c r="AE105" s="58" t="s">
        <v>789</v>
      </c>
      <c r="AF105" s="259">
        <f>VLOOKUP(AA105,'PLAN INDICATIVO ORIGINAL '!$C$13:$M$343,6,0)</f>
        <v>1200</v>
      </c>
      <c r="AG105" s="260">
        <f>VLOOKUP(AA105,'PLAN INDICATIVO ORIGINAL '!$C$13:$M$343,7,0)</f>
        <v>1700</v>
      </c>
      <c r="AH105" s="260">
        <f>VLOOKUP(AA105,'PLAN INDICATIVO ORIGINAL '!$C$13:$M$343,8,0)</f>
        <v>1200</v>
      </c>
      <c r="AI105" s="260">
        <f>VLOOKUP(AA105,'PLAN INDICATIVO ORIGINAL '!$C$13:$M$343,9,0)</f>
        <v>1200</v>
      </c>
      <c r="AJ105" s="260">
        <f>VLOOKUP(AA105,'PLAN INDICATIVO ORIGINAL '!$C$13:$M$343,10,0)</f>
        <v>5300</v>
      </c>
      <c r="AK105" s="260" t="str">
        <f>VLOOKUP(AA105,'PLAN INDICATIVO ORIGINAL '!$C$13:$M$343,11,0)</f>
        <v>Número</v>
      </c>
      <c r="AL105" s="261" t="e">
        <f>VLOOKUP(AA105,'PLAN INDICATIVO ORIGINAL '!$C$13:$M$343,12,0)</f>
        <v>#REF!</v>
      </c>
      <c r="AM105" s="262">
        <f t="shared" ref="AM105:AR105" si="191">+AF105</f>
        <v>1200</v>
      </c>
      <c r="AN105" s="262">
        <f t="shared" si="191"/>
        <v>1700</v>
      </c>
      <c r="AO105" s="262">
        <f t="shared" si="191"/>
        <v>1200</v>
      </c>
      <c r="AP105" s="262">
        <f t="shared" si="191"/>
        <v>1200</v>
      </c>
      <c r="AQ105" s="262">
        <f t="shared" si="191"/>
        <v>5300</v>
      </c>
      <c r="AR105" s="262" t="str">
        <f t="shared" si="191"/>
        <v>Número</v>
      </c>
      <c r="AS105" s="263" t="s">
        <v>765</v>
      </c>
      <c r="AV105" s="213" t="s">
        <v>350</v>
      </c>
      <c r="AW105" s="213" t="s">
        <v>301</v>
      </c>
      <c r="AX105" s="213" t="s">
        <v>789</v>
      </c>
      <c r="BI105" s="253">
        <v>141</v>
      </c>
      <c r="BJ105" s="58" t="s">
        <v>301</v>
      </c>
    </row>
    <row r="106" spans="1:62" ht="49.5" customHeight="1">
      <c r="A106" s="253">
        <v>141</v>
      </c>
      <c r="B106" s="253" t="str">
        <f t="shared" si="149"/>
        <v>P141</v>
      </c>
      <c r="C106" s="120" t="s">
        <v>36</v>
      </c>
      <c r="D106" s="292" t="s">
        <v>292</v>
      </c>
      <c r="E106" s="283" t="str">
        <f>+'PLAN INDICATIVO ORIGINAL '!$D$120</f>
        <v>TALENTO HUMANO Y FORMACIÓN PENITENCIARIA</v>
      </c>
      <c r="F106" s="255" t="str">
        <f>+'PLAN INDICATIVO ORIGINAL '!$D$121</f>
        <v>GESTIÓN Y FORMACIÓN DEL TALENTO HUMANO</v>
      </c>
      <c r="G106" s="255" t="s">
        <v>299</v>
      </c>
      <c r="H106" s="256" t="str">
        <f>+'PLAN INDICATIVO ORIGINAL '!$D$122</f>
        <v>Gestionar los programas académicos de acuerdo con los lineamientos establecidos en la legislación vigente con el fin de producir una oferta educativa pertinente y de calidad.</v>
      </c>
      <c r="I106" s="256" t="s">
        <v>794</v>
      </c>
      <c r="J106" s="264" t="str">
        <f>+'PLAN INDICATIVO ORIGINAL '!$D$142</f>
        <v>REENTRENAMIENTO</v>
      </c>
      <c r="K106" s="141" t="s">
        <v>763</v>
      </c>
      <c r="L106" s="141" t="s">
        <v>347</v>
      </c>
      <c r="M106" s="257" t="str">
        <f>+'PLAN INDICATIVO ORIGINAL '!$E$142</f>
        <v>Porcentaje de personal objetivo del Cuerpo de Custodia y Vigilancia con reentrenamiento</v>
      </c>
      <c r="N106" s="266">
        <f>VLOOKUP(L106,'PLAN INDICATIVO ORIGINAL '!$C$13:$M$343,6,0)</f>
        <v>1</v>
      </c>
      <c r="O106" s="266">
        <f>VLOOKUP(L106,'PLAN INDICATIVO ORIGINAL '!$C$13:$M$343,7,0)</f>
        <v>1</v>
      </c>
      <c r="P106" s="266">
        <f>VLOOKUP(L106,'PLAN INDICATIVO ORIGINAL '!$C$13:$M$343,8,0)</f>
        <v>1</v>
      </c>
      <c r="Q106" s="266">
        <f>VLOOKUP(L106,'PLAN INDICATIVO ORIGINAL '!$C$13:$M$343,9,0)</f>
        <v>1</v>
      </c>
      <c r="R106" s="266">
        <f>VLOOKUP(L106,'PLAN INDICATIVO ORIGINAL '!$C$13:$M$343,10,0)</f>
        <v>1</v>
      </c>
      <c r="S106" s="266" t="str">
        <f>VLOOKUP(L106,'PLAN INDICATIVO ORIGINAL '!$C$13:$M$343,11,0)</f>
        <v>Porcentaje</v>
      </c>
      <c r="T106" s="258" t="e">
        <f>VLOOKUP(L106,'PLAN INDICATIVO ORIGINAL '!$C$13:$M$343,12,0)</f>
        <v>#REF!</v>
      </c>
      <c r="U106" s="258">
        <f t="shared" ref="U106:Z106" si="192">+N106*100</f>
        <v>100</v>
      </c>
      <c r="V106" s="258">
        <f t="shared" si="192"/>
        <v>100</v>
      </c>
      <c r="W106" s="258">
        <f t="shared" si="192"/>
        <v>100</v>
      </c>
      <c r="X106" s="258">
        <f t="shared" si="192"/>
        <v>100</v>
      </c>
      <c r="Y106" s="258">
        <f t="shared" si="192"/>
        <v>100</v>
      </c>
      <c r="Z106" s="258" t="e">
        <f t="shared" si="192"/>
        <v>#VALUE!</v>
      </c>
      <c r="AA106" s="114" t="str">
        <f>+'PLAN INDICATIVO ORIGINAL '!C144</f>
        <v>P141</v>
      </c>
      <c r="AB106" s="253" t="str">
        <f>+'PLAN INDICATIVO ORIGINAL '!D144</f>
        <v xml:space="preserve"> Establecimientos de reclusión con programas de reentrenamiento al Cuerpo de custodia y vigilancia</v>
      </c>
      <c r="AC106" s="58" t="str">
        <f>VLOOKUP(AB106,'PLAN INDICATIVO ORIGINAL '!$D$12:$F$313,3,0)</f>
        <v xml:space="preserve">DIRECCIÓN ESCUELA DE FORMACIÓN  </v>
      </c>
      <c r="AD106" s="58" t="str">
        <f>VLOOKUP(AB106,'PLAN INDICATIVO ORIGINAL '!$D$12:$F$313,3,0)</f>
        <v xml:space="preserve">DIRECCIÓN ESCUELA DE FORMACIÓN  </v>
      </c>
      <c r="AE106" s="58" t="s">
        <v>789</v>
      </c>
      <c r="AF106" s="259">
        <f>VLOOKUP(AA106,'PLAN INDICATIVO ORIGINAL '!$C$13:$M$343,6,0)</f>
        <v>10</v>
      </c>
      <c r="AG106" s="260">
        <f>VLOOKUP(AA106,'PLAN INDICATIVO ORIGINAL '!$C$13:$M$343,7,0)</f>
        <v>23</v>
      </c>
      <c r="AH106" s="260">
        <f>VLOOKUP(AA106,'PLAN INDICATIVO ORIGINAL '!$C$13:$M$343,8,0)</f>
        <v>10</v>
      </c>
      <c r="AI106" s="260">
        <f>VLOOKUP(AA106,'PLAN INDICATIVO ORIGINAL '!$C$13:$M$343,9,0)</f>
        <v>10</v>
      </c>
      <c r="AJ106" s="260">
        <f>VLOOKUP(AA106,'PLAN INDICATIVO ORIGINAL '!$C$13:$M$343,10,0)</f>
        <v>62</v>
      </c>
      <c r="AK106" s="260" t="str">
        <f>VLOOKUP(AA106,'PLAN INDICATIVO ORIGINAL '!$C$13:$M$343,11,0)</f>
        <v>Número</v>
      </c>
      <c r="AL106" s="261" t="e">
        <f>VLOOKUP(AA106,'PLAN INDICATIVO ORIGINAL '!$C$13:$M$343,12,0)</f>
        <v>#REF!</v>
      </c>
      <c r="AM106" s="262">
        <f t="shared" ref="AM106:AR106" si="193">+AF106</f>
        <v>10</v>
      </c>
      <c r="AN106" s="262">
        <f t="shared" si="193"/>
        <v>23</v>
      </c>
      <c r="AO106" s="262">
        <f t="shared" si="193"/>
        <v>10</v>
      </c>
      <c r="AP106" s="262">
        <f t="shared" si="193"/>
        <v>10</v>
      </c>
      <c r="AQ106" s="262">
        <f t="shared" si="193"/>
        <v>62</v>
      </c>
      <c r="AR106" s="262" t="str">
        <f t="shared" si="193"/>
        <v>Número</v>
      </c>
      <c r="AS106" s="263" t="s">
        <v>765</v>
      </c>
      <c r="AV106" s="213" t="s">
        <v>352</v>
      </c>
      <c r="AW106" s="213" t="s">
        <v>301</v>
      </c>
      <c r="AX106" s="213" t="s">
        <v>789</v>
      </c>
      <c r="BI106" s="253">
        <v>142</v>
      </c>
      <c r="BJ106" s="58" t="s">
        <v>357</v>
      </c>
    </row>
    <row r="107" spans="1:62" ht="51" customHeight="1">
      <c r="A107" s="253">
        <v>142</v>
      </c>
      <c r="B107" s="253" t="str">
        <f t="shared" si="149"/>
        <v>P142</v>
      </c>
      <c r="C107" s="120" t="s">
        <v>33</v>
      </c>
      <c r="D107" s="292" t="s">
        <v>292</v>
      </c>
      <c r="E107" s="283" t="str">
        <f>+'PLAN INDICATIVO ORIGINAL '!$D$120</f>
        <v>TALENTO HUMANO Y FORMACIÓN PENITENCIARIA</v>
      </c>
      <c r="F107" s="255" t="str">
        <f>+'PLAN INDICATIVO ORIGINAL '!$D$121</f>
        <v>GESTIÓN Y FORMACIÓN DEL TALENTO HUMANO</v>
      </c>
      <c r="G107" s="255" t="s">
        <v>355</v>
      </c>
      <c r="H107" s="256" t="str">
        <f>+'PLAN INDICATIVO ORIGINAL '!$D$145</f>
        <v>Garantizar la gestión del Talento Humano, para que los servidores penitenciarios desarrollen de manera competente y comprometida la Nacionalidad de la Institucional.</v>
      </c>
      <c r="I107" s="256" t="s">
        <v>795</v>
      </c>
      <c r="J107" s="264" t="str">
        <f>+'PLAN INDICATIVO ORIGINAL '!$D$146</f>
        <v xml:space="preserve">INDUCCIÓN    </v>
      </c>
      <c r="K107" s="141" t="s">
        <v>763</v>
      </c>
      <c r="L107" s="141" t="s">
        <v>359</v>
      </c>
      <c r="M107" s="257" t="str">
        <f>+'PLAN INDICATIVO ORIGINAL '!$E$146</f>
        <v>Porcentaje de servidores  penitenciarios nombrados con inducción</v>
      </c>
      <c r="N107" s="266">
        <f>VLOOKUP(L107,'PLAN INDICATIVO ORIGINAL '!$C$13:$M$343,6,0)</f>
        <v>1</v>
      </c>
      <c r="O107" s="266">
        <f>VLOOKUP(L107,'PLAN INDICATIVO ORIGINAL '!$C$13:$M$343,7,0)</f>
        <v>1</v>
      </c>
      <c r="P107" s="266">
        <f>VLOOKUP(L107,'PLAN INDICATIVO ORIGINAL '!$C$13:$M$343,8,0)</f>
        <v>1</v>
      </c>
      <c r="Q107" s="266">
        <f>VLOOKUP(L107,'PLAN INDICATIVO ORIGINAL '!$C$13:$M$343,9,0)</f>
        <v>1</v>
      </c>
      <c r="R107" s="266">
        <f>VLOOKUP(L107,'PLAN INDICATIVO ORIGINAL '!$C$13:$M$343,10,0)</f>
        <v>1</v>
      </c>
      <c r="S107" s="266" t="str">
        <f>VLOOKUP(L107,'PLAN INDICATIVO ORIGINAL '!$C$13:$M$343,11,0)</f>
        <v>Porcentaje</v>
      </c>
      <c r="T107" s="258" t="e">
        <f>VLOOKUP(L107,'PLAN INDICATIVO ORIGINAL '!$C$13:$M$343,12,0)</f>
        <v>#REF!</v>
      </c>
      <c r="U107" s="258">
        <f t="shared" ref="U107:Z107" si="194">+N107*100</f>
        <v>100</v>
      </c>
      <c r="V107" s="258">
        <f t="shared" si="194"/>
        <v>100</v>
      </c>
      <c r="W107" s="258">
        <f t="shared" si="194"/>
        <v>100</v>
      </c>
      <c r="X107" s="258">
        <f t="shared" si="194"/>
        <v>100</v>
      </c>
      <c r="Y107" s="258">
        <f t="shared" si="194"/>
        <v>100</v>
      </c>
      <c r="Z107" s="258" t="e">
        <f t="shared" si="194"/>
        <v>#VALUE!</v>
      </c>
      <c r="AA107" s="114" t="str">
        <f>+'PLAN INDICATIVO ORIGINAL '!C147</f>
        <v>P142</v>
      </c>
      <c r="AB107" s="253" t="str">
        <f>+'PLAN INDICATIVO ORIGINAL '!D147</f>
        <v>Plan de Inducción del INPEC, revisado, ajustado e implementado</v>
      </c>
      <c r="AC107" s="58" t="str">
        <f>VLOOKUP(AB107,'PLAN INDICATIVO ORIGINAL '!$D$12:$F$313,3,0)</f>
        <v>SUBDIRECCIÓN DE TALENTO HUMANO</v>
      </c>
      <c r="AD107" s="58" t="str">
        <f>VLOOKUP(AB107,'PLAN INDICATIVO ORIGINAL '!$D$12:$F$313,3,0)</f>
        <v>SUBDIRECCIÓN DE TALENTO HUMANO</v>
      </c>
      <c r="AE107" s="58" t="s">
        <v>796</v>
      </c>
      <c r="AF107" s="259">
        <f>VLOOKUP(AA107,'PLAN INDICATIVO ORIGINAL '!$C$13:$M$343,6,0)</f>
        <v>1</v>
      </c>
      <c r="AG107" s="260">
        <f>VLOOKUP(AA107,'PLAN INDICATIVO ORIGINAL '!$C$13:$M$343,7,0)</f>
        <v>1</v>
      </c>
      <c r="AH107" s="260">
        <f>VLOOKUP(AA107,'PLAN INDICATIVO ORIGINAL '!$C$13:$M$343,8,0)</f>
        <v>1</v>
      </c>
      <c r="AI107" s="260">
        <f>VLOOKUP(AA107,'PLAN INDICATIVO ORIGINAL '!$C$13:$M$343,9,0)</f>
        <v>1</v>
      </c>
      <c r="AJ107" s="260">
        <f>VLOOKUP(AA107,'PLAN INDICATIVO ORIGINAL '!$C$13:$M$343,10,0)</f>
        <v>4</v>
      </c>
      <c r="AK107" s="260" t="str">
        <f>VLOOKUP(AA107,'PLAN INDICATIVO ORIGINAL '!$C$13:$M$343,11,0)</f>
        <v>Número</v>
      </c>
      <c r="AL107" s="261" t="e">
        <f>VLOOKUP(AA107,'PLAN INDICATIVO ORIGINAL '!$C$13:$M$343,12,0)</f>
        <v>#REF!</v>
      </c>
      <c r="AM107" s="262">
        <f t="shared" ref="AM107:AR107" si="195">+AF107</f>
        <v>1</v>
      </c>
      <c r="AN107" s="262">
        <f t="shared" si="195"/>
        <v>1</v>
      </c>
      <c r="AO107" s="262">
        <f t="shared" si="195"/>
        <v>1</v>
      </c>
      <c r="AP107" s="262">
        <f t="shared" si="195"/>
        <v>1</v>
      </c>
      <c r="AQ107" s="262">
        <f t="shared" si="195"/>
        <v>4</v>
      </c>
      <c r="AR107" s="262" t="str">
        <f t="shared" si="195"/>
        <v>Número</v>
      </c>
      <c r="AS107" s="263" t="s">
        <v>765</v>
      </c>
      <c r="AV107" s="213" t="s">
        <v>362</v>
      </c>
      <c r="AW107" s="213" t="s">
        <v>357</v>
      </c>
      <c r="AX107" s="213" t="s">
        <v>796</v>
      </c>
      <c r="BI107" s="253">
        <v>3</v>
      </c>
      <c r="BJ107" s="58" t="s">
        <v>357</v>
      </c>
    </row>
    <row r="108" spans="1:62" ht="51" customHeight="1">
      <c r="A108" s="253">
        <v>3</v>
      </c>
      <c r="B108" s="253" t="str">
        <f t="shared" si="149"/>
        <v>P3</v>
      </c>
      <c r="C108" s="126" t="s">
        <v>33</v>
      </c>
      <c r="D108" s="292" t="s">
        <v>292</v>
      </c>
      <c r="E108" s="283" t="str">
        <f>+'PLAN INDICATIVO ORIGINAL '!$D$120</f>
        <v>TALENTO HUMANO Y FORMACIÓN PENITENCIARIA</v>
      </c>
      <c r="F108" s="255" t="str">
        <f>+'PLAN INDICATIVO ORIGINAL '!$D$121</f>
        <v>GESTIÓN Y FORMACIÓN DEL TALENTO HUMANO</v>
      </c>
      <c r="G108" s="255" t="s">
        <v>355</v>
      </c>
      <c r="H108" s="256" t="str">
        <f>+'PLAN INDICATIVO ORIGINAL '!$D$145</f>
        <v>Garantizar la gestión del Talento Humano, para que los servidores penitenciarios desarrollen de manera competente y comprometida la Nacionalidad de la Institucional.</v>
      </c>
      <c r="I108" s="256" t="s">
        <v>797</v>
      </c>
      <c r="J108" s="264" t="str">
        <f>+'PLAN INDICATIVO ORIGINAL '!$D$148</f>
        <v>ADMINISTRACIÓN DEL PERSONAL</v>
      </c>
      <c r="K108" s="264" t="s">
        <v>767</v>
      </c>
      <c r="L108" s="141" t="s">
        <v>365</v>
      </c>
      <c r="M108" s="265" t="str">
        <f>+'PLAN INDICATIVO ORIGINAL '!$E$148</f>
        <v>Porcentaje de funcionarios objeto de evaluación de desempeño con resultados en rango sobresaliente</v>
      </c>
      <c r="N108" s="266">
        <f>VLOOKUP(L108,'PLAN INDICATIVO ORIGINAL '!$C$13:$M$343,6,0)</f>
        <v>0.03</v>
      </c>
      <c r="O108" s="266">
        <f>VLOOKUP(L108,'PLAN INDICATIVO ORIGINAL '!$C$13:$M$343,7,0)</f>
        <v>3.5000000000000003E-2</v>
      </c>
      <c r="P108" s="266">
        <f>VLOOKUP(L108,'PLAN INDICATIVO ORIGINAL '!$C$13:$M$343,8,0)</f>
        <v>0.04</v>
      </c>
      <c r="Q108" s="266">
        <f>VLOOKUP(L108,'PLAN INDICATIVO ORIGINAL '!$C$13:$M$343,9,0)</f>
        <v>4.4999999999999998E-2</v>
      </c>
      <c r="R108" s="266">
        <f>VLOOKUP(L108,'PLAN INDICATIVO ORIGINAL '!$C$13:$M$343,10,0)</f>
        <v>4.4999999999999998E-2</v>
      </c>
      <c r="S108" s="266" t="str">
        <f>VLOOKUP(L108,'PLAN INDICATIVO ORIGINAL '!$C$13:$M$343,11,0)</f>
        <v>Porcentaje</v>
      </c>
      <c r="T108" s="258" t="e">
        <f>VLOOKUP(L108,'PLAN INDICATIVO ORIGINAL '!$C$13:$M$343,12,0)</f>
        <v>#REF!</v>
      </c>
      <c r="U108" s="258">
        <f t="shared" ref="U108:Z108" si="196">+N108*100</f>
        <v>3</v>
      </c>
      <c r="V108" s="258">
        <f t="shared" si="196"/>
        <v>3.5000000000000004</v>
      </c>
      <c r="W108" s="258">
        <f t="shared" si="196"/>
        <v>4</v>
      </c>
      <c r="X108" s="258">
        <f t="shared" si="196"/>
        <v>4.5</v>
      </c>
      <c r="Y108" s="258">
        <f t="shared" si="196"/>
        <v>4.5</v>
      </c>
      <c r="Z108" s="258" t="e">
        <f t="shared" si="196"/>
        <v>#VALUE!</v>
      </c>
      <c r="AA108" s="253" t="str">
        <f>+'PLAN INDICATIVO ORIGINAL '!C149</f>
        <v>P3</v>
      </c>
      <c r="AB108" s="253" t="str">
        <f>+'PLAN INDICATIVO ORIGINAL '!D149</f>
        <v xml:space="preserve">Gerentes Públicos de las Direcciones Regionales con roles asignados, capacitados y asesorados en el Sistema de Información y Gestión del Empleo Público (SIGEP). </v>
      </c>
      <c r="AC108" s="58" t="str">
        <f>VLOOKUP(AB108,'PLAN INDICATIVO ORIGINAL '!$D$12:$F$313,3,0)</f>
        <v>SUBDIRECCIÓN DE TALENTO HUMANO</v>
      </c>
      <c r="AD108" s="58" t="str">
        <f>VLOOKUP(AB108,'PLAN INDICATIVO ORIGINAL '!$D$12:$F$313,3,0)</f>
        <v>SUBDIRECCIÓN DE TALENTO HUMANO</v>
      </c>
      <c r="AE108" s="58" t="s">
        <v>796</v>
      </c>
      <c r="AF108" s="267">
        <f>VLOOKUP(AA108,'PLAN INDICATIVO ORIGINAL '!$C$13:$M$343,6,0)</f>
        <v>0.8</v>
      </c>
      <c r="AG108" s="268">
        <f>VLOOKUP(AA108,'PLAN INDICATIVO ORIGINAL '!$C$13:$M$343,7,0)</f>
        <v>0.2</v>
      </c>
      <c r="AH108" s="268">
        <f>VLOOKUP(AA108,'PLAN INDICATIVO ORIGINAL '!$C$13:$M$343,8,0)</f>
        <v>0</v>
      </c>
      <c r="AI108" s="268">
        <f>VLOOKUP(AA108,'PLAN INDICATIVO ORIGINAL '!$C$13:$M$343,9,0)</f>
        <v>0</v>
      </c>
      <c r="AJ108" s="268">
        <f>VLOOKUP(AA108,'PLAN INDICATIVO ORIGINAL '!$C$13:$M$343,10,0)</f>
        <v>1</v>
      </c>
      <c r="AK108" s="268" t="str">
        <f>VLOOKUP(AA108,'PLAN INDICATIVO ORIGINAL '!$C$13:$M$343,11,0)</f>
        <v>Porcentaje</v>
      </c>
      <c r="AL108" s="261" t="e">
        <f>VLOOKUP(AA108,'PLAN INDICATIVO ORIGINAL '!$C$13:$M$343,12,0)</f>
        <v>#REF!</v>
      </c>
      <c r="AM108" s="269">
        <f t="shared" ref="AM108:AR108" si="197">+AF108*100</f>
        <v>80</v>
      </c>
      <c r="AN108" s="269">
        <f t="shared" si="197"/>
        <v>20</v>
      </c>
      <c r="AO108" s="269">
        <f t="shared" si="197"/>
        <v>0</v>
      </c>
      <c r="AP108" s="269">
        <f t="shared" si="197"/>
        <v>0</v>
      </c>
      <c r="AQ108" s="269">
        <f t="shared" si="197"/>
        <v>100</v>
      </c>
      <c r="AR108" s="269" t="e">
        <f t="shared" si="197"/>
        <v>#VALUE!</v>
      </c>
      <c r="AS108" s="263" t="s">
        <v>765</v>
      </c>
      <c r="AV108" s="213" t="s">
        <v>368</v>
      </c>
      <c r="AW108" s="213" t="s">
        <v>357</v>
      </c>
      <c r="AX108" s="213" t="s">
        <v>796</v>
      </c>
      <c r="BI108" s="253">
        <v>38</v>
      </c>
      <c r="BJ108" s="58" t="s">
        <v>357</v>
      </c>
    </row>
    <row r="109" spans="1:62" ht="51" customHeight="1">
      <c r="A109" s="253">
        <v>38</v>
      </c>
      <c r="B109" s="253" t="str">
        <f t="shared" si="149"/>
        <v>P38</v>
      </c>
      <c r="C109" s="126" t="s">
        <v>36</v>
      </c>
      <c r="D109" s="292" t="s">
        <v>292</v>
      </c>
      <c r="E109" s="283" t="str">
        <f>+'PLAN INDICATIVO ORIGINAL '!$D$120</f>
        <v>TALENTO HUMANO Y FORMACIÓN PENITENCIARIA</v>
      </c>
      <c r="F109" s="255" t="str">
        <f>+'PLAN INDICATIVO ORIGINAL '!$D$121</f>
        <v>GESTIÓN Y FORMACIÓN DEL TALENTO HUMANO</v>
      </c>
      <c r="G109" s="255" t="s">
        <v>355</v>
      </c>
      <c r="H109" s="256" t="str">
        <f>+'PLAN INDICATIVO ORIGINAL '!$D$145</f>
        <v>Garantizar la gestión del Talento Humano, para que los servidores penitenciarios desarrollen de manera competente y comprometida la Nacionalidad de la Institucional.</v>
      </c>
      <c r="I109" s="256" t="s">
        <v>797</v>
      </c>
      <c r="J109" s="264" t="str">
        <f>+'PLAN INDICATIVO ORIGINAL '!$D$148</f>
        <v>ADMINISTRACIÓN DEL PERSONAL</v>
      </c>
      <c r="K109" s="264" t="s">
        <v>767</v>
      </c>
      <c r="L109" s="141" t="s">
        <v>365</v>
      </c>
      <c r="M109" s="265" t="str">
        <f>+'PLAN INDICATIVO ORIGINAL '!$E$148</f>
        <v>Porcentaje de funcionarios objeto de evaluación de desempeño con resultados en rango sobresaliente</v>
      </c>
      <c r="N109" s="266">
        <f>VLOOKUP(L109,'PLAN INDICATIVO ORIGINAL '!$C$13:$M$343,6,0)</f>
        <v>0.03</v>
      </c>
      <c r="O109" s="266">
        <f>VLOOKUP(L109,'PLAN INDICATIVO ORIGINAL '!$C$13:$M$343,7,0)</f>
        <v>3.5000000000000003E-2</v>
      </c>
      <c r="P109" s="266">
        <f>VLOOKUP(L109,'PLAN INDICATIVO ORIGINAL '!$C$13:$M$343,8,0)</f>
        <v>0.04</v>
      </c>
      <c r="Q109" s="266">
        <f>VLOOKUP(L109,'PLAN INDICATIVO ORIGINAL '!$C$13:$M$343,9,0)</f>
        <v>4.4999999999999998E-2</v>
      </c>
      <c r="R109" s="266">
        <f>VLOOKUP(L109,'PLAN INDICATIVO ORIGINAL '!$C$13:$M$343,10,0)</f>
        <v>4.4999999999999998E-2</v>
      </c>
      <c r="S109" s="266" t="str">
        <f>VLOOKUP(L109,'PLAN INDICATIVO ORIGINAL '!$C$13:$M$343,11,0)</f>
        <v>Porcentaje</v>
      </c>
      <c r="T109" s="258" t="e">
        <f>VLOOKUP(L109,'PLAN INDICATIVO ORIGINAL '!$C$13:$M$343,12,0)</f>
        <v>#REF!</v>
      </c>
      <c r="U109" s="258">
        <f t="shared" ref="U109:Z109" si="198">+N109*100</f>
        <v>3</v>
      </c>
      <c r="V109" s="258">
        <f t="shared" si="198"/>
        <v>3.5000000000000004</v>
      </c>
      <c r="W109" s="258">
        <f t="shared" si="198"/>
        <v>4</v>
      </c>
      <c r="X109" s="258">
        <f t="shared" si="198"/>
        <v>4.5</v>
      </c>
      <c r="Y109" s="258">
        <f t="shared" si="198"/>
        <v>4.5</v>
      </c>
      <c r="Z109" s="258" t="e">
        <f t="shared" si="198"/>
        <v>#VALUE!</v>
      </c>
      <c r="AA109" s="253" t="str">
        <f>+'PLAN INDICATIVO ORIGINAL '!C150</f>
        <v>P38</v>
      </c>
      <c r="AB109" s="253" t="str">
        <f>+'PLAN INDICATIVO ORIGINAL '!D150</f>
        <v>Estudio técnico de ampliación de planta de servidores públicos del INPEC (Ley 1709 de 2014 art. 35 par. 2) elaborado</v>
      </c>
      <c r="AC109" s="58" t="str">
        <f>VLOOKUP(AB109,'PLAN INDICATIVO ORIGINAL '!$D$12:$F$313,3,0)</f>
        <v>SUBDIRECCIÓN DE TALENTO HUMANO</v>
      </c>
      <c r="AD109" s="58" t="str">
        <f>VLOOKUP(AB109,'PLAN INDICATIVO ORIGINAL '!$D$12:$F$313,3,0)</f>
        <v>SUBDIRECCIÓN DE TALENTO HUMANO</v>
      </c>
      <c r="AE109" s="58" t="s">
        <v>796</v>
      </c>
      <c r="AF109" s="259">
        <f>VLOOKUP(AA109,'PLAN INDICATIVO ORIGINAL '!$C$13:$M$343,6,0)</f>
        <v>1</v>
      </c>
      <c r="AG109" s="260">
        <f>VLOOKUP(AA109,'PLAN INDICATIVO ORIGINAL '!$C$13:$M$343,7,0)</f>
        <v>0</v>
      </c>
      <c r="AH109" s="260">
        <f>VLOOKUP(AA109,'PLAN INDICATIVO ORIGINAL '!$C$13:$M$343,8,0)</f>
        <v>0</v>
      </c>
      <c r="AI109" s="260">
        <f>VLOOKUP(AA109,'PLAN INDICATIVO ORIGINAL '!$C$13:$M$343,9,0)</f>
        <v>0</v>
      </c>
      <c r="AJ109" s="260">
        <f>VLOOKUP(AA109,'PLAN INDICATIVO ORIGINAL '!$C$13:$M$343,10,0)</f>
        <v>1</v>
      </c>
      <c r="AK109" s="260" t="str">
        <f>VLOOKUP(AA109,'PLAN INDICATIVO ORIGINAL '!$C$13:$M$343,11,0)</f>
        <v>Número</v>
      </c>
      <c r="AL109" s="261" t="e">
        <f>VLOOKUP(AA109,'PLAN INDICATIVO ORIGINAL '!$C$13:$M$343,12,0)</f>
        <v>#REF!</v>
      </c>
      <c r="AM109" s="262">
        <f t="shared" ref="AM109:AR109" si="199">+AF109</f>
        <v>1</v>
      </c>
      <c r="AN109" s="262">
        <f t="shared" si="199"/>
        <v>0</v>
      </c>
      <c r="AO109" s="262">
        <f t="shared" si="199"/>
        <v>0</v>
      </c>
      <c r="AP109" s="262">
        <f t="shared" si="199"/>
        <v>0</v>
      </c>
      <c r="AQ109" s="262">
        <f t="shared" si="199"/>
        <v>1</v>
      </c>
      <c r="AR109" s="262" t="str">
        <f t="shared" si="199"/>
        <v>Número</v>
      </c>
      <c r="AS109" s="263" t="s">
        <v>765</v>
      </c>
      <c r="AV109" s="213" t="s">
        <v>370</v>
      </c>
      <c r="AW109" s="213" t="s">
        <v>357</v>
      </c>
      <c r="AX109" s="213" t="s">
        <v>796</v>
      </c>
      <c r="BI109" s="253">
        <v>61</v>
      </c>
      <c r="BJ109" s="58" t="s">
        <v>357</v>
      </c>
    </row>
    <row r="110" spans="1:62" ht="49.5" customHeight="1">
      <c r="A110" s="253">
        <v>61</v>
      </c>
      <c r="B110" s="253" t="str">
        <f t="shared" si="149"/>
        <v>P61</v>
      </c>
      <c r="C110" s="126" t="s">
        <v>50</v>
      </c>
      <c r="D110" s="292" t="s">
        <v>292</v>
      </c>
      <c r="E110" s="283" t="str">
        <f>+'PLAN INDICATIVO ORIGINAL '!$D$120</f>
        <v>TALENTO HUMANO Y FORMACIÓN PENITENCIARIA</v>
      </c>
      <c r="F110" s="255" t="str">
        <f>+'PLAN INDICATIVO ORIGINAL '!$D$121</f>
        <v>GESTIÓN Y FORMACIÓN DEL TALENTO HUMANO</v>
      </c>
      <c r="G110" s="255" t="s">
        <v>355</v>
      </c>
      <c r="H110" s="256" t="str">
        <f>+'PLAN INDICATIVO ORIGINAL '!$D$145</f>
        <v>Garantizar la gestión del Talento Humano, para que los servidores penitenciarios desarrollen de manera competente y comprometida la Nacionalidad de la Institucional.</v>
      </c>
      <c r="I110" s="256" t="s">
        <v>797</v>
      </c>
      <c r="J110" s="264" t="str">
        <f>+'PLAN INDICATIVO ORIGINAL '!$D$148</f>
        <v>ADMINISTRACIÓN DEL PERSONAL</v>
      </c>
      <c r="K110" s="264" t="s">
        <v>767</v>
      </c>
      <c r="L110" s="141" t="s">
        <v>365</v>
      </c>
      <c r="M110" s="265" t="str">
        <f>+'PLAN INDICATIVO ORIGINAL '!$E$148</f>
        <v>Porcentaje de funcionarios objeto de evaluación de desempeño con resultados en rango sobresaliente</v>
      </c>
      <c r="N110" s="266">
        <f>VLOOKUP(L110,'PLAN INDICATIVO ORIGINAL '!$C$13:$M$343,6,0)</f>
        <v>0.03</v>
      </c>
      <c r="O110" s="266">
        <f>VLOOKUP(L110,'PLAN INDICATIVO ORIGINAL '!$C$13:$M$343,7,0)</f>
        <v>3.5000000000000003E-2</v>
      </c>
      <c r="P110" s="266">
        <f>VLOOKUP(L110,'PLAN INDICATIVO ORIGINAL '!$C$13:$M$343,8,0)</f>
        <v>0.04</v>
      </c>
      <c r="Q110" s="266">
        <f>VLOOKUP(L110,'PLAN INDICATIVO ORIGINAL '!$C$13:$M$343,9,0)</f>
        <v>4.4999999999999998E-2</v>
      </c>
      <c r="R110" s="266">
        <f>VLOOKUP(L110,'PLAN INDICATIVO ORIGINAL '!$C$13:$M$343,10,0)</f>
        <v>4.4999999999999998E-2</v>
      </c>
      <c r="S110" s="266" t="str">
        <f>VLOOKUP(L110,'PLAN INDICATIVO ORIGINAL '!$C$13:$M$343,11,0)</f>
        <v>Porcentaje</v>
      </c>
      <c r="T110" s="258" t="e">
        <f>VLOOKUP(L110,'PLAN INDICATIVO ORIGINAL '!$C$13:$M$343,12,0)</f>
        <v>#REF!</v>
      </c>
      <c r="U110" s="258">
        <f t="shared" ref="U110:Z110" si="200">+N110*100</f>
        <v>3</v>
      </c>
      <c r="V110" s="258">
        <f t="shared" si="200"/>
        <v>3.5000000000000004</v>
      </c>
      <c r="W110" s="258">
        <f t="shared" si="200"/>
        <v>4</v>
      </c>
      <c r="X110" s="258">
        <f t="shared" si="200"/>
        <v>4.5</v>
      </c>
      <c r="Y110" s="258">
        <f t="shared" si="200"/>
        <v>4.5</v>
      </c>
      <c r="Z110" s="258" t="e">
        <f t="shared" si="200"/>
        <v>#VALUE!</v>
      </c>
      <c r="AA110" s="253" t="str">
        <f>+'PLAN INDICATIVO ORIGINAL '!C151</f>
        <v>P61</v>
      </c>
      <c r="AB110" s="253" t="str">
        <f>+'PLAN INDICATIVO ORIGINAL '!D151</f>
        <v>plan de  comunicaciones  del sistema  tipo de evaluación del desempeño laboral en el  INPEC monitoreado..</v>
      </c>
      <c r="AC110" s="58" t="str">
        <f>VLOOKUP(AB110,'PLAN INDICATIVO ORIGINAL '!$D$12:$F$313,3,0)</f>
        <v>SUBDIRECCIÓN DE TALENTO HUMANO</v>
      </c>
      <c r="AD110" s="58" t="str">
        <f>VLOOKUP(AB110,'PLAN INDICATIVO ORIGINAL '!$D$12:$F$313,3,0)</f>
        <v>SUBDIRECCIÓN DE TALENTO HUMANO</v>
      </c>
      <c r="AE110" s="58" t="s">
        <v>796</v>
      </c>
      <c r="AF110" s="259">
        <f>VLOOKUP(AA110,'PLAN INDICATIVO ORIGINAL '!$C$13:$M$343,6,0)</f>
        <v>1</v>
      </c>
      <c r="AG110" s="260">
        <f>VLOOKUP(AA110,'PLAN INDICATIVO ORIGINAL '!$C$13:$M$343,7,0)</f>
        <v>1</v>
      </c>
      <c r="AH110" s="260">
        <f>VLOOKUP(AA110,'PLAN INDICATIVO ORIGINAL '!$C$13:$M$343,8,0)</f>
        <v>1</v>
      </c>
      <c r="AI110" s="260">
        <f>VLOOKUP(AA110,'PLAN INDICATIVO ORIGINAL '!$C$13:$M$343,9,0)</f>
        <v>1</v>
      </c>
      <c r="AJ110" s="260">
        <f>VLOOKUP(AA110,'PLAN INDICATIVO ORIGINAL '!$C$13:$M$343,10,0)</f>
        <v>4</v>
      </c>
      <c r="AK110" s="260" t="str">
        <f>VLOOKUP(AA110,'PLAN INDICATIVO ORIGINAL '!$C$13:$M$343,11,0)</f>
        <v>Número</v>
      </c>
      <c r="AL110" s="261" t="e">
        <f>VLOOKUP(AA110,'PLAN INDICATIVO ORIGINAL '!$C$13:$M$343,12,0)</f>
        <v>#REF!</v>
      </c>
      <c r="AM110" s="262">
        <f t="shared" ref="AM110:AR110" si="201">+AF110</f>
        <v>1</v>
      </c>
      <c r="AN110" s="262">
        <f t="shared" si="201"/>
        <v>1</v>
      </c>
      <c r="AO110" s="262">
        <f t="shared" si="201"/>
        <v>1</v>
      </c>
      <c r="AP110" s="262">
        <f t="shared" si="201"/>
        <v>1</v>
      </c>
      <c r="AQ110" s="262">
        <f t="shared" si="201"/>
        <v>4</v>
      </c>
      <c r="AR110" s="262" t="str">
        <f t="shared" si="201"/>
        <v>Número</v>
      </c>
      <c r="AS110" s="263" t="s">
        <v>765</v>
      </c>
      <c r="AV110" s="213" t="s">
        <v>372</v>
      </c>
      <c r="AW110" s="213" t="s">
        <v>357</v>
      </c>
      <c r="AX110" s="213" t="s">
        <v>796</v>
      </c>
      <c r="BI110" s="253">
        <v>144</v>
      </c>
      <c r="BJ110" s="58" t="s">
        <v>357</v>
      </c>
    </row>
    <row r="111" spans="1:62" ht="49.5" customHeight="1">
      <c r="A111" s="253">
        <v>144</v>
      </c>
      <c r="B111" s="253" t="str">
        <f t="shared" si="149"/>
        <v>P144</v>
      </c>
      <c r="C111" s="120" t="s">
        <v>53</v>
      </c>
      <c r="D111" s="292" t="s">
        <v>292</v>
      </c>
      <c r="E111" s="283" t="str">
        <f>+'PLAN INDICATIVO ORIGINAL '!$D$120</f>
        <v>TALENTO HUMANO Y FORMACIÓN PENITENCIARIA</v>
      </c>
      <c r="F111" s="255" t="str">
        <f>+'PLAN INDICATIVO ORIGINAL '!$D$121</f>
        <v>GESTIÓN Y FORMACIÓN DEL TALENTO HUMANO</v>
      </c>
      <c r="G111" s="255" t="s">
        <v>355</v>
      </c>
      <c r="H111" s="256" t="str">
        <f>+'PLAN INDICATIVO ORIGINAL '!$D$145</f>
        <v>Garantizar la gestión del Talento Humano, para que los servidores penitenciarios desarrollen de manera competente y comprometida la Nacionalidad de la Institucional.</v>
      </c>
      <c r="I111" s="256" t="s">
        <v>797</v>
      </c>
      <c r="J111" s="264" t="str">
        <f>+'PLAN INDICATIVO ORIGINAL '!$D$148</f>
        <v>ADMINISTRACIÓN DEL PERSONAL</v>
      </c>
      <c r="K111" s="264" t="s">
        <v>767</v>
      </c>
      <c r="L111" s="141" t="s">
        <v>365</v>
      </c>
      <c r="M111" s="265" t="str">
        <f>+'PLAN INDICATIVO ORIGINAL '!$E$148</f>
        <v>Porcentaje de funcionarios objeto de evaluación de desempeño con resultados en rango sobresaliente</v>
      </c>
      <c r="N111" s="266">
        <f>VLOOKUP(L111,'PLAN INDICATIVO ORIGINAL '!$C$13:$M$343,6,0)</f>
        <v>0.03</v>
      </c>
      <c r="O111" s="266">
        <f>VLOOKUP(L111,'PLAN INDICATIVO ORIGINAL '!$C$13:$M$343,7,0)</f>
        <v>3.5000000000000003E-2</v>
      </c>
      <c r="P111" s="266">
        <f>VLOOKUP(L111,'PLAN INDICATIVO ORIGINAL '!$C$13:$M$343,8,0)</f>
        <v>0.04</v>
      </c>
      <c r="Q111" s="266">
        <f>VLOOKUP(L111,'PLAN INDICATIVO ORIGINAL '!$C$13:$M$343,9,0)</f>
        <v>4.4999999999999998E-2</v>
      </c>
      <c r="R111" s="266">
        <f>VLOOKUP(L111,'PLAN INDICATIVO ORIGINAL '!$C$13:$M$343,10,0)</f>
        <v>4.4999999999999998E-2</v>
      </c>
      <c r="S111" s="266" t="str">
        <f>VLOOKUP(L111,'PLAN INDICATIVO ORIGINAL '!$C$13:$M$343,11,0)</f>
        <v>Porcentaje</v>
      </c>
      <c r="T111" s="258" t="e">
        <f>VLOOKUP(L111,'PLAN INDICATIVO ORIGINAL '!$C$13:$M$343,12,0)</f>
        <v>#REF!</v>
      </c>
      <c r="U111" s="258">
        <f t="shared" ref="U111:Z111" si="202">+N111*100</f>
        <v>3</v>
      </c>
      <c r="V111" s="258">
        <f t="shared" si="202"/>
        <v>3.5000000000000004</v>
      </c>
      <c r="W111" s="258">
        <f t="shared" si="202"/>
        <v>4</v>
      </c>
      <c r="X111" s="258">
        <f t="shared" si="202"/>
        <v>4.5</v>
      </c>
      <c r="Y111" s="258">
        <f t="shared" si="202"/>
        <v>4.5</v>
      </c>
      <c r="Z111" s="258" t="e">
        <f t="shared" si="202"/>
        <v>#VALUE!</v>
      </c>
      <c r="AA111" s="114" t="str">
        <f>+'PLAN INDICATIVO ORIGINAL '!C152</f>
        <v>P144</v>
      </c>
      <c r="AB111" s="253" t="str">
        <f>+'PLAN INDICATIVO ORIGINAL '!D152</f>
        <v>Modelo de Gestión de Talento Humano diseñado e implementado</v>
      </c>
      <c r="AC111" s="58" t="str">
        <f>VLOOKUP(AB111,'PLAN INDICATIVO ORIGINAL '!$D$12:$F$313,3,0)</f>
        <v>SUBDIRECCIÓN DE TALENTO HUMANO</v>
      </c>
      <c r="AD111" s="58" t="str">
        <f>VLOOKUP(AB111,'PLAN INDICATIVO ORIGINAL '!$D$12:$F$313,3,0)</f>
        <v>SUBDIRECCIÓN DE TALENTO HUMANO</v>
      </c>
      <c r="AE111" s="58" t="s">
        <v>796</v>
      </c>
      <c r="AF111" s="267">
        <f>VLOOKUP(AA111,'PLAN INDICATIVO ORIGINAL '!$C$13:$M$343,6,0)</f>
        <v>0.2</v>
      </c>
      <c r="AG111" s="268">
        <f>VLOOKUP(AA111,'PLAN INDICATIVO ORIGINAL '!$C$13:$M$343,7,0)</f>
        <v>0.3</v>
      </c>
      <c r="AH111" s="268">
        <f>VLOOKUP(AA111,'PLAN INDICATIVO ORIGINAL '!$C$13:$M$343,8,0)</f>
        <v>0.25</v>
      </c>
      <c r="AI111" s="268">
        <f>VLOOKUP(AA111,'PLAN INDICATIVO ORIGINAL '!$C$13:$M$343,9,0)</f>
        <v>0.25</v>
      </c>
      <c r="AJ111" s="268">
        <f>VLOOKUP(AA111,'PLAN INDICATIVO ORIGINAL '!$C$13:$M$343,10,0)</f>
        <v>1</v>
      </c>
      <c r="AK111" s="268" t="str">
        <f>VLOOKUP(AA111,'PLAN INDICATIVO ORIGINAL '!$C$13:$M$343,11,0)</f>
        <v>Porcentaje</v>
      </c>
      <c r="AL111" s="261" t="e">
        <f>VLOOKUP(AA111,'PLAN INDICATIVO ORIGINAL '!$C$13:$M$343,12,0)</f>
        <v>#REF!</v>
      </c>
      <c r="AM111" s="269">
        <f t="shared" ref="AM111:AR111" si="203">+AF111*100</f>
        <v>20</v>
      </c>
      <c r="AN111" s="269">
        <f t="shared" si="203"/>
        <v>30</v>
      </c>
      <c r="AO111" s="269">
        <f t="shared" si="203"/>
        <v>25</v>
      </c>
      <c r="AP111" s="269">
        <f t="shared" si="203"/>
        <v>25</v>
      </c>
      <c r="AQ111" s="269">
        <f t="shared" si="203"/>
        <v>100</v>
      </c>
      <c r="AR111" s="269" t="e">
        <f t="shared" si="203"/>
        <v>#VALUE!</v>
      </c>
      <c r="AS111" s="263" t="s">
        <v>765</v>
      </c>
      <c r="AV111" s="213" t="s">
        <v>374</v>
      </c>
      <c r="AW111" s="213" t="s">
        <v>357</v>
      </c>
      <c r="AX111" s="213" t="s">
        <v>796</v>
      </c>
      <c r="BI111" s="253">
        <v>145</v>
      </c>
      <c r="BJ111" s="58" t="s">
        <v>357</v>
      </c>
    </row>
    <row r="112" spans="1:62" ht="49.5" customHeight="1">
      <c r="A112" s="253">
        <v>145</v>
      </c>
      <c r="B112" s="253" t="str">
        <f t="shared" si="149"/>
        <v>P145</v>
      </c>
      <c r="C112" s="120" t="s">
        <v>59</v>
      </c>
      <c r="D112" s="292" t="s">
        <v>292</v>
      </c>
      <c r="E112" s="283" t="str">
        <f>+'PLAN INDICATIVO ORIGINAL '!$D$120</f>
        <v>TALENTO HUMANO Y FORMACIÓN PENITENCIARIA</v>
      </c>
      <c r="F112" s="255" t="str">
        <f>+'PLAN INDICATIVO ORIGINAL '!$D$121</f>
        <v>GESTIÓN Y FORMACIÓN DEL TALENTO HUMANO</v>
      </c>
      <c r="G112" s="255" t="s">
        <v>355</v>
      </c>
      <c r="H112" s="256" t="str">
        <f>+'PLAN INDICATIVO ORIGINAL '!$D$145</f>
        <v>Garantizar la gestión del Talento Humano, para que los servidores penitenciarios desarrollen de manera competente y comprometida la Nacionalidad de la Institucional.</v>
      </c>
      <c r="I112" s="256" t="s">
        <v>797</v>
      </c>
      <c r="J112" s="264" t="str">
        <f>+'PLAN INDICATIVO ORIGINAL '!$D$148</f>
        <v>ADMINISTRACIÓN DEL PERSONAL</v>
      </c>
      <c r="K112" s="264" t="s">
        <v>767</v>
      </c>
      <c r="L112" s="141" t="s">
        <v>365</v>
      </c>
      <c r="M112" s="265" t="str">
        <f>+'PLAN INDICATIVO ORIGINAL '!$E$148</f>
        <v>Porcentaje de funcionarios objeto de evaluación de desempeño con resultados en rango sobresaliente</v>
      </c>
      <c r="N112" s="266">
        <f>VLOOKUP(L112,'PLAN INDICATIVO ORIGINAL '!$C$13:$M$343,6,0)</f>
        <v>0.03</v>
      </c>
      <c r="O112" s="266">
        <f>VLOOKUP(L112,'PLAN INDICATIVO ORIGINAL '!$C$13:$M$343,7,0)</f>
        <v>3.5000000000000003E-2</v>
      </c>
      <c r="P112" s="266">
        <f>VLOOKUP(L112,'PLAN INDICATIVO ORIGINAL '!$C$13:$M$343,8,0)</f>
        <v>0.04</v>
      </c>
      <c r="Q112" s="266">
        <f>VLOOKUP(L112,'PLAN INDICATIVO ORIGINAL '!$C$13:$M$343,9,0)</f>
        <v>4.4999999999999998E-2</v>
      </c>
      <c r="R112" s="266">
        <f>VLOOKUP(L112,'PLAN INDICATIVO ORIGINAL '!$C$13:$M$343,10,0)</f>
        <v>4.4999999999999998E-2</v>
      </c>
      <c r="S112" s="266" t="str">
        <f>VLOOKUP(L112,'PLAN INDICATIVO ORIGINAL '!$C$13:$M$343,11,0)</f>
        <v>Porcentaje</v>
      </c>
      <c r="T112" s="258" t="e">
        <f>VLOOKUP(L112,'PLAN INDICATIVO ORIGINAL '!$C$13:$M$343,12,0)</f>
        <v>#REF!</v>
      </c>
      <c r="U112" s="258">
        <f t="shared" ref="U112:Z112" si="204">+N112*100</f>
        <v>3</v>
      </c>
      <c r="V112" s="258">
        <f t="shared" si="204"/>
        <v>3.5000000000000004</v>
      </c>
      <c r="W112" s="258">
        <f t="shared" si="204"/>
        <v>4</v>
      </c>
      <c r="X112" s="258">
        <f t="shared" si="204"/>
        <v>4.5</v>
      </c>
      <c r="Y112" s="258">
        <f t="shared" si="204"/>
        <v>4.5</v>
      </c>
      <c r="Z112" s="258" t="e">
        <f t="shared" si="204"/>
        <v>#VALUE!</v>
      </c>
      <c r="AA112" s="114" t="str">
        <f>+'PLAN INDICATIVO ORIGINAL '!C153</f>
        <v>P145</v>
      </c>
      <c r="AB112" s="253" t="str">
        <f>+'PLAN INDICATIVO ORIGINAL '!D153</f>
        <v xml:space="preserve">Modelo de evaluación de  acuerdos de gestión de los Gerentes públicos del INPEC, diseñado e implementado </v>
      </c>
      <c r="AC112" s="58" t="str">
        <f>VLOOKUP(AB112,'PLAN INDICATIVO ORIGINAL '!$D$12:$F$313,3,0)</f>
        <v>SUBDIRECCIÓN DE TALENTO HUMANO</v>
      </c>
      <c r="AD112" s="58" t="str">
        <f>VLOOKUP(AB112,'PLAN INDICATIVO ORIGINAL '!$D$12:$F$313,3,0)</f>
        <v>SUBDIRECCIÓN DE TALENTO HUMANO</v>
      </c>
      <c r="AE112" s="58" t="s">
        <v>796</v>
      </c>
      <c r="AF112" s="267">
        <f>VLOOKUP(AA112,'PLAN INDICATIVO ORIGINAL '!$C$13:$M$343,6,0)</f>
        <v>0.3</v>
      </c>
      <c r="AG112" s="268">
        <f>VLOOKUP(AA112,'PLAN INDICATIVO ORIGINAL '!$C$13:$M$343,7,0)</f>
        <v>0.3</v>
      </c>
      <c r="AH112" s="268">
        <f>VLOOKUP(AA112,'PLAN INDICATIVO ORIGINAL '!$C$13:$M$343,8,0)</f>
        <v>0.4</v>
      </c>
      <c r="AI112" s="268">
        <f>VLOOKUP(AA112,'PLAN INDICATIVO ORIGINAL '!$C$13:$M$343,9,0)</f>
        <v>0</v>
      </c>
      <c r="AJ112" s="268">
        <f>VLOOKUP(AA112,'PLAN INDICATIVO ORIGINAL '!$C$13:$M$343,10,0)</f>
        <v>1</v>
      </c>
      <c r="AK112" s="268" t="str">
        <f>VLOOKUP(AA112,'PLAN INDICATIVO ORIGINAL '!$C$13:$M$343,11,0)</f>
        <v>Porcentaje</v>
      </c>
      <c r="AL112" s="261" t="e">
        <f>VLOOKUP(AA112,'PLAN INDICATIVO ORIGINAL '!$C$13:$M$343,12,0)</f>
        <v>#REF!</v>
      </c>
      <c r="AM112" s="269">
        <f t="shared" ref="AM112:AR112" si="205">+AF112*100</f>
        <v>30</v>
      </c>
      <c r="AN112" s="269">
        <f t="shared" si="205"/>
        <v>30</v>
      </c>
      <c r="AO112" s="269">
        <f t="shared" si="205"/>
        <v>40</v>
      </c>
      <c r="AP112" s="269">
        <f t="shared" si="205"/>
        <v>0</v>
      </c>
      <c r="AQ112" s="269">
        <f t="shared" si="205"/>
        <v>100</v>
      </c>
      <c r="AR112" s="269" t="e">
        <f t="shared" si="205"/>
        <v>#VALUE!</v>
      </c>
      <c r="AS112" s="263" t="s">
        <v>765</v>
      </c>
      <c r="AV112" s="213" t="s">
        <v>376</v>
      </c>
      <c r="AW112" s="213" t="s">
        <v>357</v>
      </c>
      <c r="AX112" s="213" t="s">
        <v>796</v>
      </c>
      <c r="BI112" s="253">
        <v>146</v>
      </c>
      <c r="BJ112" s="58" t="s">
        <v>357</v>
      </c>
    </row>
    <row r="113" spans="1:62" ht="49.5" customHeight="1">
      <c r="A113" s="253">
        <v>146</v>
      </c>
      <c r="B113" s="253" t="str">
        <f t="shared" si="149"/>
        <v>P146</v>
      </c>
      <c r="C113" s="120" t="s">
        <v>62</v>
      </c>
      <c r="D113" s="292" t="s">
        <v>292</v>
      </c>
      <c r="E113" s="283" t="str">
        <f>+'PLAN INDICATIVO ORIGINAL '!$D$120</f>
        <v>TALENTO HUMANO Y FORMACIÓN PENITENCIARIA</v>
      </c>
      <c r="F113" s="255" t="str">
        <f>+'PLAN INDICATIVO ORIGINAL '!$D$121</f>
        <v>GESTIÓN Y FORMACIÓN DEL TALENTO HUMANO</v>
      </c>
      <c r="G113" s="255" t="s">
        <v>355</v>
      </c>
      <c r="H113" s="256" t="str">
        <f>+'PLAN INDICATIVO ORIGINAL '!$D$145</f>
        <v>Garantizar la gestión del Talento Humano, para que los servidores penitenciarios desarrollen de manera competente y comprometida la Nacionalidad de la Institucional.</v>
      </c>
      <c r="I113" s="256" t="s">
        <v>797</v>
      </c>
      <c r="J113" s="264" t="str">
        <f>+'PLAN INDICATIVO ORIGINAL '!$D$148</f>
        <v>ADMINISTRACIÓN DEL PERSONAL</v>
      </c>
      <c r="K113" s="264" t="s">
        <v>767</v>
      </c>
      <c r="L113" s="141" t="s">
        <v>365</v>
      </c>
      <c r="M113" s="265" t="str">
        <f>+'PLAN INDICATIVO ORIGINAL '!$E$148</f>
        <v>Porcentaje de funcionarios objeto de evaluación de desempeño con resultados en rango sobresaliente</v>
      </c>
      <c r="N113" s="266">
        <f>VLOOKUP(L113,'PLAN INDICATIVO ORIGINAL '!$C$13:$M$343,6,0)</f>
        <v>0.03</v>
      </c>
      <c r="O113" s="266">
        <f>VLOOKUP(L113,'PLAN INDICATIVO ORIGINAL '!$C$13:$M$343,7,0)</f>
        <v>3.5000000000000003E-2</v>
      </c>
      <c r="P113" s="266">
        <f>VLOOKUP(L113,'PLAN INDICATIVO ORIGINAL '!$C$13:$M$343,8,0)</f>
        <v>0.04</v>
      </c>
      <c r="Q113" s="266">
        <f>VLOOKUP(L113,'PLAN INDICATIVO ORIGINAL '!$C$13:$M$343,9,0)</f>
        <v>4.4999999999999998E-2</v>
      </c>
      <c r="R113" s="266">
        <f>VLOOKUP(L113,'PLAN INDICATIVO ORIGINAL '!$C$13:$M$343,10,0)</f>
        <v>4.4999999999999998E-2</v>
      </c>
      <c r="S113" s="266" t="str">
        <f>VLOOKUP(L113,'PLAN INDICATIVO ORIGINAL '!$C$13:$M$343,11,0)</f>
        <v>Porcentaje</v>
      </c>
      <c r="T113" s="258" t="e">
        <f>VLOOKUP(L113,'PLAN INDICATIVO ORIGINAL '!$C$13:$M$343,12,0)</f>
        <v>#REF!</v>
      </c>
      <c r="U113" s="258">
        <f t="shared" ref="U113:Z113" si="206">+N113*100</f>
        <v>3</v>
      </c>
      <c r="V113" s="258">
        <f t="shared" si="206"/>
        <v>3.5000000000000004</v>
      </c>
      <c r="W113" s="258">
        <f t="shared" si="206"/>
        <v>4</v>
      </c>
      <c r="X113" s="258">
        <f t="shared" si="206"/>
        <v>4.5</v>
      </c>
      <c r="Y113" s="258">
        <f t="shared" si="206"/>
        <v>4.5</v>
      </c>
      <c r="Z113" s="258" t="e">
        <f t="shared" si="206"/>
        <v>#VALUE!</v>
      </c>
      <c r="AA113" s="114" t="str">
        <f>+'PLAN INDICATIVO ORIGINAL '!C154</f>
        <v>P146</v>
      </c>
      <c r="AB113" s="253" t="str">
        <f>+'PLAN INDICATIVO ORIGINAL '!D154</f>
        <v>Plan de vacantes elaborado</v>
      </c>
      <c r="AC113" s="58" t="str">
        <f>VLOOKUP(AB113,'PLAN INDICATIVO ORIGINAL '!$D$12:$F$313,3,0)</f>
        <v>SUBDIRECCIÓN DE TALENTO HUMANO</v>
      </c>
      <c r="AD113" s="58" t="str">
        <f>VLOOKUP(AB113,'PLAN INDICATIVO ORIGINAL '!$D$12:$F$313,3,0)</f>
        <v>SUBDIRECCIÓN DE TALENTO HUMANO</v>
      </c>
      <c r="AE113" s="58" t="s">
        <v>796</v>
      </c>
      <c r="AF113" s="259">
        <f>VLOOKUP(AA113,'PLAN INDICATIVO ORIGINAL '!$C$13:$M$343,6,0)</f>
        <v>1</v>
      </c>
      <c r="AG113" s="260">
        <f>VLOOKUP(AA113,'PLAN INDICATIVO ORIGINAL '!$C$13:$M$343,7,0)</f>
        <v>1</v>
      </c>
      <c r="AH113" s="260">
        <f>VLOOKUP(AA113,'PLAN INDICATIVO ORIGINAL '!$C$13:$M$343,8,0)</f>
        <v>1</v>
      </c>
      <c r="AI113" s="260">
        <f>VLOOKUP(AA113,'PLAN INDICATIVO ORIGINAL '!$C$13:$M$343,9,0)</f>
        <v>1</v>
      </c>
      <c r="AJ113" s="260">
        <f>VLOOKUP(AA113,'PLAN INDICATIVO ORIGINAL '!$C$13:$M$343,10,0)</f>
        <v>4</v>
      </c>
      <c r="AK113" s="260" t="str">
        <f>VLOOKUP(AA113,'PLAN INDICATIVO ORIGINAL '!$C$13:$M$343,11,0)</f>
        <v>Número</v>
      </c>
      <c r="AL113" s="261" t="e">
        <f>VLOOKUP(AA113,'PLAN INDICATIVO ORIGINAL '!$C$13:$M$343,12,0)</f>
        <v>#REF!</v>
      </c>
      <c r="AM113" s="262">
        <f t="shared" ref="AM113:AR113" si="207">+AF113</f>
        <v>1</v>
      </c>
      <c r="AN113" s="262">
        <f t="shared" si="207"/>
        <v>1</v>
      </c>
      <c r="AO113" s="262">
        <f t="shared" si="207"/>
        <v>1</v>
      </c>
      <c r="AP113" s="262">
        <f t="shared" si="207"/>
        <v>1</v>
      </c>
      <c r="AQ113" s="262">
        <f t="shared" si="207"/>
        <v>4</v>
      </c>
      <c r="AR113" s="262" t="str">
        <f t="shared" si="207"/>
        <v>Número</v>
      </c>
      <c r="AS113" s="263" t="s">
        <v>765</v>
      </c>
      <c r="AV113" s="213" t="s">
        <v>378</v>
      </c>
      <c r="AW113" s="213" t="s">
        <v>357</v>
      </c>
      <c r="AX113" s="213" t="s">
        <v>796</v>
      </c>
      <c r="BI113" s="253">
        <v>255</v>
      </c>
      <c r="BJ113" s="58" t="s">
        <v>357</v>
      </c>
    </row>
    <row r="114" spans="1:62" ht="70.5" customHeight="1">
      <c r="A114" s="253">
        <v>255</v>
      </c>
      <c r="B114" s="253" t="str">
        <f t="shared" si="149"/>
        <v>P255</v>
      </c>
      <c r="C114" s="120" t="s">
        <v>62</v>
      </c>
      <c r="D114" s="292" t="s">
        <v>292</v>
      </c>
      <c r="E114" s="283" t="str">
        <f>+'PLAN INDICATIVO ORIGINAL '!$D$120</f>
        <v>TALENTO HUMANO Y FORMACIÓN PENITENCIARIA</v>
      </c>
      <c r="F114" s="255" t="str">
        <f>+'PLAN INDICATIVO ORIGINAL '!$D$121</f>
        <v>GESTIÓN Y FORMACIÓN DEL TALENTO HUMANO</v>
      </c>
      <c r="G114" s="255" t="s">
        <v>355</v>
      </c>
      <c r="H114" s="256" t="str">
        <f>+'PLAN INDICATIVO ORIGINAL '!$D$145</f>
        <v>Garantizar la gestión del Talento Humano, para que los servidores penitenciarios desarrollen de manera competente y comprometida la Nacionalidad de la Institucional.</v>
      </c>
      <c r="I114" s="256" t="s">
        <v>797</v>
      </c>
      <c r="J114" s="264" t="str">
        <f>+'PLAN INDICATIVO ORIGINAL '!$D$148</f>
        <v>ADMINISTRACIÓN DEL PERSONAL</v>
      </c>
      <c r="K114" s="264" t="s">
        <v>767</v>
      </c>
      <c r="L114" s="141" t="s">
        <v>365</v>
      </c>
      <c r="M114" s="265" t="str">
        <f>+'PLAN INDICATIVO ORIGINAL '!$E$148</f>
        <v>Porcentaje de funcionarios objeto de evaluación de desempeño con resultados en rango sobresaliente</v>
      </c>
      <c r="N114" s="266">
        <f>VLOOKUP(L114,'PLAN INDICATIVO ORIGINAL '!$C$13:$M$343,6,0)</f>
        <v>0.03</v>
      </c>
      <c r="O114" s="266">
        <f>VLOOKUP(L114,'PLAN INDICATIVO ORIGINAL '!$C$13:$M$343,7,0)</f>
        <v>3.5000000000000003E-2</v>
      </c>
      <c r="P114" s="266">
        <f>VLOOKUP(L114,'PLAN INDICATIVO ORIGINAL '!$C$13:$M$343,8,0)</f>
        <v>0.04</v>
      </c>
      <c r="Q114" s="266">
        <f>VLOOKUP(L114,'PLAN INDICATIVO ORIGINAL '!$C$13:$M$343,9,0)</f>
        <v>4.4999999999999998E-2</v>
      </c>
      <c r="R114" s="266">
        <f>VLOOKUP(L114,'PLAN INDICATIVO ORIGINAL '!$C$13:$M$343,10,0)</f>
        <v>4.4999999999999998E-2</v>
      </c>
      <c r="S114" s="266" t="str">
        <f>VLOOKUP(L114,'PLAN INDICATIVO ORIGINAL '!$C$13:$M$343,11,0)</f>
        <v>Porcentaje</v>
      </c>
      <c r="T114" s="258" t="e">
        <f>VLOOKUP(L114,'PLAN INDICATIVO ORIGINAL '!$C$13:$M$343,12,0)</f>
        <v>#REF!</v>
      </c>
      <c r="U114" s="258">
        <f t="shared" ref="U114:Z114" si="208">+N114*100</f>
        <v>3</v>
      </c>
      <c r="V114" s="258">
        <f t="shared" si="208"/>
        <v>3.5000000000000004</v>
      </c>
      <c r="W114" s="258">
        <f t="shared" si="208"/>
        <v>4</v>
      </c>
      <c r="X114" s="258">
        <f t="shared" si="208"/>
        <v>4.5</v>
      </c>
      <c r="Y114" s="258">
        <f t="shared" si="208"/>
        <v>4.5</v>
      </c>
      <c r="Z114" s="258" t="e">
        <f t="shared" si="208"/>
        <v>#VALUE!</v>
      </c>
      <c r="AA114" s="114" t="str">
        <f>+'PLAN INDICATIVO ORIGINAL '!C155</f>
        <v>P255</v>
      </c>
      <c r="AB114" s="253" t="str">
        <f>+'PLAN INDICATIVO ORIGINAL '!D155</f>
        <v>Registro publico de carrera administrativa actualizado</v>
      </c>
      <c r="AC114" s="58" t="str">
        <f>VLOOKUP(AB114,'PLAN INDICATIVO ORIGINAL '!$D$12:$F$313,3,0)</f>
        <v>SUBDIRECCIÓN DE TALENTO HUMANO</v>
      </c>
      <c r="AD114" s="58" t="str">
        <f>VLOOKUP(AB114,'PLAN INDICATIVO ORIGINAL '!$D$12:$F$313,3,0)</f>
        <v>SUBDIRECCIÓN DE TALENTO HUMANO</v>
      </c>
      <c r="AE114" s="58" t="s">
        <v>796</v>
      </c>
      <c r="AF114" s="259">
        <f>VLOOKUP(AA114,'PLAN INDICATIVO ORIGINAL '!$C$13:$M$343,6,0)</f>
        <v>0</v>
      </c>
      <c r="AG114" s="260">
        <f>VLOOKUP(AA114,'PLAN INDICATIVO ORIGINAL '!$C$13:$M$343,7,0)</f>
        <v>1</v>
      </c>
      <c r="AH114" s="260">
        <f>VLOOKUP(AA114,'PLAN INDICATIVO ORIGINAL '!$C$13:$M$343,8,0)</f>
        <v>1</v>
      </c>
      <c r="AI114" s="260">
        <f>VLOOKUP(AA114,'PLAN INDICATIVO ORIGINAL '!$C$13:$M$343,9,0)</f>
        <v>1</v>
      </c>
      <c r="AJ114" s="260">
        <f>VLOOKUP(AA114,'PLAN INDICATIVO ORIGINAL '!$C$13:$M$343,10,0)</f>
        <v>1</v>
      </c>
      <c r="AK114" s="260" t="str">
        <f>VLOOKUP(AA114,'PLAN INDICATIVO ORIGINAL '!$C$13:$M$343,11,0)</f>
        <v>Porcentaje</v>
      </c>
      <c r="AL114" s="261" t="e">
        <f>VLOOKUP(AA114,'PLAN INDICATIVO ORIGINAL '!$C$13:$M$343,12,0)</f>
        <v>#REF!</v>
      </c>
      <c r="AM114" s="262">
        <f t="shared" ref="AM114:AR114" si="209">+AF114</f>
        <v>0</v>
      </c>
      <c r="AN114" s="262">
        <f t="shared" si="209"/>
        <v>1</v>
      </c>
      <c r="AO114" s="262">
        <f t="shared" si="209"/>
        <v>1</v>
      </c>
      <c r="AP114" s="262">
        <f t="shared" si="209"/>
        <v>1</v>
      </c>
      <c r="AQ114" s="262">
        <f t="shared" si="209"/>
        <v>1</v>
      </c>
      <c r="AR114" s="262" t="str">
        <f t="shared" si="209"/>
        <v>Porcentaje</v>
      </c>
      <c r="AS114" s="263" t="s">
        <v>765</v>
      </c>
      <c r="AV114" s="213" t="s">
        <v>380</v>
      </c>
      <c r="AW114" s="213" t="s">
        <v>357</v>
      </c>
      <c r="AX114" s="213" t="s">
        <v>796</v>
      </c>
      <c r="BI114" s="253">
        <v>68</v>
      </c>
      <c r="BJ114" s="58" t="s">
        <v>798</v>
      </c>
    </row>
    <row r="115" spans="1:62" ht="51" customHeight="1">
      <c r="A115" s="253">
        <v>68</v>
      </c>
      <c r="B115" s="253" t="str">
        <f t="shared" si="149"/>
        <v>P68</v>
      </c>
      <c r="C115" s="281"/>
      <c r="D115" s="292" t="s">
        <v>292</v>
      </c>
      <c r="E115" s="283" t="str">
        <f>+'PLAN INDICATIVO ORIGINAL '!$D$120</f>
        <v>TALENTO HUMANO Y FORMACIÓN PENITENCIARIA</v>
      </c>
      <c r="F115" s="255" t="str">
        <f>+'PLAN INDICATIVO ORIGINAL '!$D$121</f>
        <v>GESTIÓN Y FORMACIÓN DEL TALENTO HUMANO</v>
      </c>
      <c r="G115" s="255" t="s">
        <v>355</v>
      </c>
      <c r="H115" s="256" t="str">
        <f>+'PLAN INDICATIVO ORIGINAL '!$D$145</f>
        <v>Garantizar la gestión del Talento Humano, para que los servidores penitenciarios desarrollen de manera competente y comprometida la Nacionalidad de la Institucional.</v>
      </c>
      <c r="I115" s="256" t="s">
        <v>799</v>
      </c>
      <c r="J115" s="264" t="str">
        <f>+'PLAN INDICATIVO ORIGINAL '!$D$156</f>
        <v>BIENESTAR E INCENTIVOS</v>
      </c>
      <c r="K115" s="264" t="s">
        <v>767</v>
      </c>
      <c r="L115" s="141" t="s">
        <v>383</v>
      </c>
      <c r="M115" s="265" t="str">
        <f>+'PLAN INDICATIVO ORIGINAL '!$E$156</f>
        <v>Porcentaje del Sistema de estímulos e Incentivos del INPEC, actualizado e implementado.</v>
      </c>
      <c r="N115" s="266">
        <f>VLOOKUP(L115,'PLAN INDICATIVO ORIGINAL '!$C$13:$M$343,6,0)</f>
        <v>0.3</v>
      </c>
      <c r="O115" s="266">
        <f>VLOOKUP(L115,'PLAN INDICATIVO ORIGINAL '!$C$13:$M$343,7,0)</f>
        <v>0.2</v>
      </c>
      <c r="P115" s="266">
        <f>VLOOKUP(L115,'PLAN INDICATIVO ORIGINAL '!$C$13:$M$343,8,0)</f>
        <v>0.25</v>
      </c>
      <c r="Q115" s="266">
        <f>VLOOKUP(L115,'PLAN INDICATIVO ORIGINAL '!$C$13:$M$343,9,0)</f>
        <v>0.25</v>
      </c>
      <c r="R115" s="266">
        <f>VLOOKUP(L115,'PLAN INDICATIVO ORIGINAL '!$C$13:$M$343,10,0)</f>
        <v>1</v>
      </c>
      <c r="S115" s="266" t="str">
        <f>VLOOKUP(L115,'PLAN INDICATIVO ORIGINAL '!$C$13:$M$343,11,0)</f>
        <v>Porcentaje</v>
      </c>
      <c r="T115" s="258" t="e">
        <f>VLOOKUP(L115,'PLAN INDICATIVO ORIGINAL '!$C$13:$M$343,12,0)</f>
        <v>#REF!</v>
      </c>
      <c r="U115" s="258">
        <f t="shared" ref="U115:U124" si="210">+N115</f>
        <v>0.3</v>
      </c>
      <c r="V115" s="258">
        <f t="shared" ref="V115:V124" si="211">+O115*100</f>
        <v>20</v>
      </c>
      <c r="W115" s="258">
        <f t="shared" ref="W115:W124" si="212">+P115*100</f>
        <v>25</v>
      </c>
      <c r="X115" s="258">
        <f t="shared" ref="X115:X124" si="213">+Q115*100</f>
        <v>25</v>
      </c>
      <c r="Y115" s="258">
        <f t="shared" ref="Y115:Y124" si="214">+R115*100</f>
        <v>100</v>
      </c>
      <c r="Z115" s="258" t="e">
        <f t="shared" ref="Z115:Z124" si="215">+S115*100</f>
        <v>#VALUE!</v>
      </c>
      <c r="AA115" s="253" t="str">
        <f>+'PLAN INDICATIVO ORIGINAL '!C157</f>
        <v>P68</v>
      </c>
      <c r="AB115" s="253" t="str">
        <f>+'PLAN INDICATIVO ORIGINAL '!D157</f>
        <v xml:space="preserve">Funcionario beneficiados con la implementación del Programa “formación de líderes INPEC” </v>
      </c>
      <c r="AC115" s="58" t="str">
        <f>VLOOKUP(AB115,'PLAN INDICATIVO ORIGINAL '!$D$12:$F$313,3,0)</f>
        <v>SUBDIRECCIÓN DE TALENTO HUMANO</v>
      </c>
      <c r="AD115" s="58" t="str">
        <f>VLOOKUP(AB115,'PLAN INDICATIVO ORIGINAL '!$D$12:$F$313,3,0)</f>
        <v>SUBDIRECCIÓN DE TALENTO HUMANO</v>
      </c>
      <c r="AE115" s="58" t="s">
        <v>796</v>
      </c>
      <c r="AF115" s="259">
        <f>VLOOKUP(AA115,'PLAN INDICATIVO ORIGINAL '!$C$13:$M$343,6,0)</f>
        <v>10</v>
      </c>
      <c r="AG115" s="260">
        <f>VLOOKUP(AA115,'PLAN INDICATIVO ORIGINAL '!$C$13:$M$343,7,0)</f>
        <v>0</v>
      </c>
      <c r="AH115" s="260">
        <f>VLOOKUP(AA115,'PLAN INDICATIVO ORIGINAL '!$C$13:$M$343,8,0)</f>
        <v>0</v>
      </c>
      <c r="AI115" s="260">
        <f>VLOOKUP(AA115,'PLAN INDICATIVO ORIGINAL '!$C$13:$M$343,9,0)</f>
        <v>0</v>
      </c>
      <c r="AJ115" s="260">
        <f>VLOOKUP(AA115,'PLAN INDICATIVO ORIGINAL '!$C$13:$M$343,10,0)</f>
        <v>10</v>
      </c>
      <c r="AK115" s="260" t="str">
        <f>VLOOKUP(AA115,'PLAN INDICATIVO ORIGINAL '!$C$13:$M$343,11,0)</f>
        <v>Número</v>
      </c>
      <c r="AL115" s="261" t="e">
        <f>VLOOKUP(AA115,'PLAN INDICATIVO ORIGINAL '!$C$13:$M$343,12,0)</f>
        <v>#REF!</v>
      </c>
      <c r="AM115" s="262">
        <f t="shared" ref="AM115:AR115" si="216">+AF115</f>
        <v>10</v>
      </c>
      <c r="AN115" s="262">
        <f t="shared" si="216"/>
        <v>0</v>
      </c>
      <c r="AO115" s="262">
        <f t="shared" si="216"/>
        <v>0</v>
      </c>
      <c r="AP115" s="262">
        <f t="shared" si="216"/>
        <v>0</v>
      </c>
      <c r="AQ115" s="262">
        <f t="shared" si="216"/>
        <v>10</v>
      </c>
      <c r="AR115" s="262" t="str">
        <f t="shared" si="216"/>
        <v>Número</v>
      </c>
      <c r="AS115" s="263" t="s">
        <v>765</v>
      </c>
      <c r="AV115" s="213" t="s">
        <v>386</v>
      </c>
      <c r="AW115" s="213" t="s">
        <v>357</v>
      </c>
      <c r="AX115" s="213" t="s">
        <v>796</v>
      </c>
      <c r="BI115" s="253">
        <v>71</v>
      </c>
      <c r="BJ115" s="58" t="s">
        <v>798</v>
      </c>
    </row>
    <row r="116" spans="1:62" ht="51" customHeight="1">
      <c r="A116" s="253">
        <v>71</v>
      </c>
      <c r="B116" s="253" t="str">
        <f t="shared" si="149"/>
        <v>P71</v>
      </c>
      <c r="C116" s="126" t="s">
        <v>33</v>
      </c>
      <c r="D116" s="292" t="s">
        <v>292</v>
      </c>
      <c r="E116" s="283" t="str">
        <f>+'PLAN INDICATIVO ORIGINAL '!$D$120</f>
        <v>TALENTO HUMANO Y FORMACIÓN PENITENCIARIA</v>
      </c>
      <c r="F116" s="255" t="str">
        <f>+'PLAN INDICATIVO ORIGINAL '!$D$121</f>
        <v>GESTIÓN Y FORMACIÓN DEL TALENTO HUMANO</v>
      </c>
      <c r="G116" s="255" t="s">
        <v>355</v>
      </c>
      <c r="H116" s="256" t="str">
        <f>+'PLAN INDICATIVO ORIGINAL '!$D$145</f>
        <v>Garantizar la gestión del Talento Humano, para que los servidores penitenciarios desarrollen de manera competente y comprometida la Nacionalidad de la Institucional.</v>
      </c>
      <c r="I116" s="256" t="s">
        <v>799</v>
      </c>
      <c r="J116" s="264" t="str">
        <f>+'PLAN INDICATIVO ORIGINAL '!$D$156</f>
        <v>BIENESTAR E INCENTIVOS</v>
      </c>
      <c r="K116" s="264" t="s">
        <v>767</v>
      </c>
      <c r="L116" s="141" t="s">
        <v>383</v>
      </c>
      <c r="M116" s="265" t="str">
        <f>+'PLAN INDICATIVO ORIGINAL '!$E$156</f>
        <v>Porcentaje del Sistema de estímulos e Incentivos del INPEC, actualizado e implementado.</v>
      </c>
      <c r="N116" s="266">
        <f>VLOOKUP(L116,'PLAN INDICATIVO ORIGINAL '!$C$13:$M$343,6,0)</f>
        <v>0.3</v>
      </c>
      <c r="O116" s="266">
        <f>VLOOKUP(L116,'PLAN INDICATIVO ORIGINAL '!$C$13:$M$343,7,0)</f>
        <v>0.2</v>
      </c>
      <c r="P116" s="266">
        <f>VLOOKUP(L116,'PLAN INDICATIVO ORIGINAL '!$C$13:$M$343,8,0)</f>
        <v>0.25</v>
      </c>
      <c r="Q116" s="266">
        <f>VLOOKUP(L116,'PLAN INDICATIVO ORIGINAL '!$C$13:$M$343,9,0)</f>
        <v>0.25</v>
      </c>
      <c r="R116" s="266">
        <f>VLOOKUP(L116,'PLAN INDICATIVO ORIGINAL '!$C$13:$M$343,10,0)</f>
        <v>1</v>
      </c>
      <c r="S116" s="266" t="str">
        <f>VLOOKUP(L116,'PLAN INDICATIVO ORIGINAL '!$C$13:$M$343,11,0)</f>
        <v>Porcentaje</v>
      </c>
      <c r="T116" s="258" t="e">
        <f>VLOOKUP(L116,'PLAN INDICATIVO ORIGINAL '!$C$13:$M$343,12,0)</f>
        <v>#REF!</v>
      </c>
      <c r="U116" s="258">
        <f t="shared" si="210"/>
        <v>0.3</v>
      </c>
      <c r="V116" s="258">
        <f t="shared" si="211"/>
        <v>20</v>
      </c>
      <c r="W116" s="258">
        <f t="shared" si="212"/>
        <v>25</v>
      </c>
      <c r="X116" s="258">
        <f t="shared" si="213"/>
        <v>25</v>
      </c>
      <c r="Y116" s="258">
        <f t="shared" si="214"/>
        <v>100</v>
      </c>
      <c r="Z116" s="258" t="e">
        <f t="shared" si="215"/>
        <v>#VALUE!</v>
      </c>
      <c r="AA116" s="253" t="str">
        <f>+'PLAN INDICATIVO ORIGINAL '!C158</f>
        <v>P71</v>
      </c>
      <c r="AB116" s="253" t="str">
        <f>+'PLAN INDICATIVO ORIGINAL '!D158</f>
        <v>Porcentaje de fases del proceso para la certificación en competencias Laborales norma 2106010 de servicio al cliente de acuerdo a las políticas de la organización al personal que se encuentra vinculado a la Subdirección de Talento Humano.</v>
      </c>
      <c r="AC116" s="58" t="str">
        <f>VLOOKUP(AB116,'PLAN INDICATIVO ORIGINAL '!$D$12:$F$313,3,0)</f>
        <v>SUBDIRECCIÓN DE TALENTO HUMANO</v>
      </c>
      <c r="AD116" s="58" t="str">
        <f>VLOOKUP(AB116,'PLAN INDICATIVO ORIGINAL '!$D$12:$F$313,3,0)</f>
        <v>SUBDIRECCIÓN DE TALENTO HUMANO</v>
      </c>
      <c r="AE116" s="58" t="s">
        <v>796</v>
      </c>
      <c r="AF116" s="267">
        <f>VLOOKUP(AA116,'PLAN INDICATIVO ORIGINAL '!$C$13:$M$343,6,0)</f>
        <v>0.5</v>
      </c>
      <c r="AG116" s="268">
        <f>VLOOKUP(AA116,'PLAN INDICATIVO ORIGINAL '!$C$13:$M$343,7,0)</f>
        <v>0.5</v>
      </c>
      <c r="AH116" s="268">
        <f>VLOOKUP(AA116,'PLAN INDICATIVO ORIGINAL '!$C$13:$M$343,8,0)</f>
        <v>0</v>
      </c>
      <c r="AI116" s="268">
        <f>VLOOKUP(AA116,'PLAN INDICATIVO ORIGINAL '!$C$13:$M$343,9,0)</f>
        <v>0</v>
      </c>
      <c r="AJ116" s="268">
        <f>VLOOKUP(AA116,'PLAN INDICATIVO ORIGINAL '!$C$13:$M$343,10,0)</f>
        <v>1</v>
      </c>
      <c r="AK116" s="268" t="str">
        <f>VLOOKUP(AA116,'PLAN INDICATIVO ORIGINAL '!$C$13:$M$343,11,0)</f>
        <v>Porcentaje</v>
      </c>
      <c r="AL116" s="261" t="e">
        <f>VLOOKUP(AA116,'PLAN INDICATIVO ORIGINAL '!$C$13:$M$343,12,0)</f>
        <v>#REF!</v>
      </c>
      <c r="AM116" s="269">
        <f t="shared" ref="AM116:AR116" si="217">+AF116*100</f>
        <v>50</v>
      </c>
      <c r="AN116" s="269">
        <f t="shared" si="217"/>
        <v>50</v>
      </c>
      <c r="AO116" s="269">
        <f t="shared" si="217"/>
        <v>0</v>
      </c>
      <c r="AP116" s="269">
        <f t="shared" si="217"/>
        <v>0</v>
      </c>
      <c r="AQ116" s="269">
        <f t="shared" si="217"/>
        <v>100</v>
      </c>
      <c r="AR116" s="269" t="e">
        <f t="shared" si="217"/>
        <v>#VALUE!</v>
      </c>
      <c r="AS116" s="263" t="s">
        <v>765</v>
      </c>
      <c r="AV116" s="213" t="s">
        <v>388</v>
      </c>
      <c r="AW116" s="213" t="s">
        <v>357</v>
      </c>
      <c r="AX116" s="213" t="s">
        <v>796</v>
      </c>
      <c r="BI116" s="253">
        <v>191</v>
      </c>
      <c r="BJ116" s="58" t="s">
        <v>798</v>
      </c>
    </row>
    <row r="117" spans="1:62" ht="53.25" customHeight="1">
      <c r="A117" s="253">
        <v>191</v>
      </c>
      <c r="B117" s="253" t="str">
        <f t="shared" si="149"/>
        <v>P191</v>
      </c>
      <c r="C117" s="126" t="s">
        <v>33</v>
      </c>
      <c r="D117" s="292" t="s">
        <v>292</v>
      </c>
      <c r="E117" s="283" t="str">
        <f>+'PLAN INDICATIVO ORIGINAL '!$D$120</f>
        <v>TALENTO HUMANO Y FORMACIÓN PENITENCIARIA</v>
      </c>
      <c r="F117" s="255" t="str">
        <f>+'PLAN INDICATIVO ORIGINAL '!$D$121</f>
        <v>GESTIÓN Y FORMACIÓN DEL TALENTO HUMANO</v>
      </c>
      <c r="G117" s="255" t="s">
        <v>355</v>
      </c>
      <c r="H117" s="256" t="str">
        <f>+'PLAN INDICATIVO ORIGINAL '!$D$145</f>
        <v>Garantizar la gestión del Talento Humano, para que los servidores penitenciarios desarrollen de manera competente y comprometida la Nacionalidad de la Institucional.</v>
      </c>
      <c r="I117" s="256" t="s">
        <v>799</v>
      </c>
      <c r="J117" s="264" t="str">
        <f>+'PLAN INDICATIVO ORIGINAL '!$D$156</f>
        <v>BIENESTAR E INCENTIVOS</v>
      </c>
      <c r="K117" s="264" t="s">
        <v>767</v>
      </c>
      <c r="L117" s="141" t="s">
        <v>383</v>
      </c>
      <c r="M117" s="265" t="str">
        <f>+'PLAN INDICATIVO ORIGINAL '!$E$156</f>
        <v>Porcentaje del Sistema de estímulos e Incentivos del INPEC, actualizado e implementado.</v>
      </c>
      <c r="N117" s="266">
        <f>VLOOKUP(L117,'PLAN INDICATIVO ORIGINAL '!$C$13:$M$343,6,0)</f>
        <v>0.3</v>
      </c>
      <c r="O117" s="266">
        <f>VLOOKUP(L117,'PLAN INDICATIVO ORIGINAL '!$C$13:$M$343,7,0)</f>
        <v>0.2</v>
      </c>
      <c r="P117" s="266">
        <f>VLOOKUP(L117,'PLAN INDICATIVO ORIGINAL '!$C$13:$M$343,8,0)</f>
        <v>0.25</v>
      </c>
      <c r="Q117" s="266">
        <f>VLOOKUP(L117,'PLAN INDICATIVO ORIGINAL '!$C$13:$M$343,9,0)</f>
        <v>0.25</v>
      </c>
      <c r="R117" s="266">
        <f>VLOOKUP(L117,'PLAN INDICATIVO ORIGINAL '!$C$13:$M$343,10,0)</f>
        <v>1</v>
      </c>
      <c r="S117" s="266" t="str">
        <f>VLOOKUP(L117,'PLAN INDICATIVO ORIGINAL '!$C$13:$M$343,11,0)</f>
        <v>Porcentaje</v>
      </c>
      <c r="T117" s="258" t="e">
        <f>VLOOKUP(L117,'PLAN INDICATIVO ORIGINAL '!$C$13:$M$343,12,0)</f>
        <v>#REF!</v>
      </c>
      <c r="U117" s="258">
        <f t="shared" si="210"/>
        <v>0.3</v>
      </c>
      <c r="V117" s="258">
        <f t="shared" si="211"/>
        <v>20</v>
      </c>
      <c r="W117" s="258">
        <f t="shared" si="212"/>
        <v>25</v>
      </c>
      <c r="X117" s="258">
        <f t="shared" si="213"/>
        <v>25</v>
      </c>
      <c r="Y117" s="258">
        <f t="shared" si="214"/>
        <v>100</v>
      </c>
      <c r="Z117" s="258" t="e">
        <f t="shared" si="215"/>
        <v>#VALUE!</v>
      </c>
      <c r="AA117" s="253" t="str">
        <f>+'PLAN INDICATIVO ORIGINAL '!C159</f>
        <v>P191</v>
      </c>
      <c r="AB117" s="253" t="str">
        <f>+'PLAN INDICATIVO ORIGINAL '!D159</f>
        <v>Programa de clima y cultura organizacional dirigió a los lideres dueños de proceso y grupos de trabajo diseñado e implementado.</v>
      </c>
      <c r="AC117" s="58" t="str">
        <f>VLOOKUP(AB117,'PLAN INDICATIVO ORIGINAL '!$D$12:$F$313,3,0)</f>
        <v>SUBDIRECCIÓN DE TALENTO HUMANO</v>
      </c>
      <c r="AD117" s="58" t="str">
        <f>VLOOKUP(AB117,'PLAN INDICATIVO ORIGINAL '!$D$12:$F$313,3,0)</f>
        <v>SUBDIRECCIÓN DE TALENTO HUMANO</v>
      </c>
      <c r="AE117" s="58" t="s">
        <v>796</v>
      </c>
      <c r="AF117" s="267">
        <f>VLOOKUP(AA117,'PLAN INDICATIVO ORIGINAL '!$C$13:$M$343,6,0)</f>
        <v>0</v>
      </c>
      <c r="AG117" s="268">
        <f>VLOOKUP(AA117,'PLAN INDICATIVO ORIGINAL '!$C$13:$M$343,7,0)</f>
        <v>0.8</v>
      </c>
      <c r="AH117" s="268">
        <f>VLOOKUP(AA117,'PLAN INDICATIVO ORIGINAL '!$C$13:$M$343,8,0)</f>
        <v>0.2</v>
      </c>
      <c r="AI117" s="268">
        <f>VLOOKUP(AA117,'PLAN INDICATIVO ORIGINAL '!$C$13:$M$343,9,0)</f>
        <v>0</v>
      </c>
      <c r="AJ117" s="268">
        <f>VLOOKUP(AA117,'PLAN INDICATIVO ORIGINAL '!$C$13:$M$343,10,0)</f>
        <v>1</v>
      </c>
      <c r="AK117" s="268" t="str">
        <f>VLOOKUP(AA117,'PLAN INDICATIVO ORIGINAL '!$C$13:$M$343,11,0)</f>
        <v>Porcentaje</v>
      </c>
      <c r="AL117" s="261" t="e">
        <f>VLOOKUP(AA117,'PLAN INDICATIVO ORIGINAL '!$C$13:$M$343,12,0)</f>
        <v>#REF!</v>
      </c>
      <c r="AM117" s="269">
        <f t="shared" ref="AM117:AR117" si="218">+AF117*100</f>
        <v>0</v>
      </c>
      <c r="AN117" s="269">
        <f t="shared" si="218"/>
        <v>80</v>
      </c>
      <c r="AO117" s="269">
        <f t="shared" si="218"/>
        <v>20</v>
      </c>
      <c r="AP117" s="269">
        <f t="shared" si="218"/>
        <v>0</v>
      </c>
      <c r="AQ117" s="269">
        <f t="shared" si="218"/>
        <v>100</v>
      </c>
      <c r="AR117" s="269" t="e">
        <f t="shared" si="218"/>
        <v>#VALUE!</v>
      </c>
      <c r="AS117" s="263" t="s">
        <v>765</v>
      </c>
      <c r="AV117" s="213" t="s">
        <v>390</v>
      </c>
      <c r="AW117" s="213" t="s">
        <v>357</v>
      </c>
      <c r="AX117" s="213" t="s">
        <v>796</v>
      </c>
      <c r="BI117" s="253">
        <v>147</v>
      </c>
      <c r="BJ117" s="58" t="s">
        <v>798</v>
      </c>
    </row>
    <row r="118" spans="1:62" ht="51" customHeight="1">
      <c r="A118" s="253">
        <v>147</v>
      </c>
      <c r="B118" s="253" t="str">
        <f t="shared" si="149"/>
        <v>P147</v>
      </c>
      <c r="C118" s="120" t="s">
        <v>50</v>
      </c>
      <c r="D118" s="292" t="s">
        <v>292</v>
      </c>
      <c r="E118" s="283" t="str">
        <f>+'PLAN INDICATIVO ORIGINAL '!$D$120</f>
        <v>TALENTO HUMANO Y FORMACIÓN PENITENCIARIA</v>
      </c>
      <c r="F118" s="255" t="str">
        <f>+'PLAN INDICATIVO ORIGINAL '!$D$121</f>
        <v>GESTIÓN Y FORMACIÓN DEL TALENTO HUMANO</v>
      </c>
      <c r="G118" s="255" t="s">
        <v>355</v>
      </c>
      <c r="H118" s="256" t="str">
        <f>+'PLAN INDICATIVO ORIGINAL '!$D$145</f>
        <v>Garantizar la gestión del Talento Humano, para que los servidores penitenciarios desarrollen de manera competente y comprometida la Nacionalidad de la Institucional.</v>
      </c>
      <c r="I118" s="256" t="s">
        <v>799</v>
      </c>
      <c r="J118" s="264" t="str">
        <f>+'PLAN INDICATIVO ORIGINAL '!$D$156</f>
        <v>BIENESTAR E INCENTIVOS</v>
      </c>
      <c r="K118" s="264" t="s">
        <v>767</v>
      </c>
      <c r="L118" s="141" t="s">
        <v>383</v>
      </c>
      <c r="M118" s="265" t="str">
        <f>+'PLAN INDICATIVO ORIGINAL '!$E$156</f>
        <v>Porcentaje del Sistema de estímulos e Incentivos del INPEC, actualizado e implementado.</v>
      </c>
      <c r="N118" s="266">
        <f>VLOOKUP(L118,'PLAN INDICATIVO ORIGINAL '!$C$13:$M$343,6,0)</f>
        <v>0.3</v>
      </c>
      <c r="O118" s="266">
        <f>VLOOKUP(L118,'PLAN INDICATIVO ORIGINAL '!$C$13:$M$343,7,0)</f>
        <v>0.2</v>
      </c>
      <c r="P118" s="266">
        <f>VLOOKUP(L118,'PLAN INDICATIVO ORIGINAL '!$C$13:$M$343,8,0)</f>
        <v>0.25</v>
      </c>
      <c r="Q118" s="266">
        <f>VLOOKUP(L118,'PLAN INDICATIVO ORIGINAL '!$C$13:$M$343,9,0)</f>
        <v>0.25</v>
      </c>
      <c r="R118" s="266">
        <f>VLOOKUP(L118,'PLAN INDICATIVO ORIGINAL '!$C$13:$M$343,10,0)</f>
        <v>1</v>
      </c>
      <c r="S118" s="266" t="str">
        <f>VLOOKUP(L118,'PLAN INDICATIVO ORIGINAL '!$C$13:$M$343,11,0)</f>
        <v>Porcentaje</v>
      </c>
      <c r="T118" s="258" t="e">
        <f>VLOOKUP(L118,'PLAN INDICATIVO ORIGINAL '!$C$13:$M$343,12,0)</f>
        <v>#REF!</v>
      </c>
      <c r="U118" s="258">
        <f t="shared" si="210"/>
        <v>0.3</v>
      </c>
      <c r="V118" s="258">
        <f t="shared" si="211"/>
        <v>20</v>
      </c>
      <c r="W118" s="258">
        <f t="shared" si="212"/>
        <v>25</v>
      </c>
      <c r="X118" s="258">
        <f t="shared" si="213"/>
        <v>25</v>
      </c>
      <c r="Y118" s="258">
        <f t="shared" si="214"/>
        <v>100</v>
      </c>
      <c r="Z118" s="258" t="e">
        <f t="shared" si="215"/>
        <v>#VALUE!</v>
      </c>
      <c r="AA118" s="253" t="str">
        <f>+'PLAN INDICATIVO ORIGINAL '!C160</f>
        <v>P147</v>
      </c>
      <c r="AB118" s="253" t="str">
        <f>+'PLAN INDICATIVO ORIGINAL '!D160</f>
        <v>Porcentaje del programas de protección y servicios sociales implementado.</v>
      </c>
      <c r="AC118" s="58" t="str">
        <f>VLOOKUP(AB118,'PLAN INDICATIVO ORIGINAL '!$D$12:$F$313,3,0)</f>
        <v>SUBDIRECCIÓN DE TALENTO HUMANO</v>
      </c>
      <c r="AD118" s="58" t="str">
        <f>VLOOKUP(AB118,'PLAN INDICATIVO ORIGINAL '!$D$12:$F$313,3,0)</f>
        <v>SUBDIRECCIÓN DE TALENTO HUMANO</v>
      </c>
      <c r="AE118" s="58" t="s">
        <v>796</v>
      </c>
      <c r="AF118" s="267">
        <f>VLOOKUP(AA118,'PLAN INDICATIVO ORIGINAL '!$C$13:$M$343,6,0)</f>
        <v>0.15</v>
      </c>
      <c r="AG118" s="268">
        <f>VLOOKUP(AA118,'PLAN INDICATIVO ORIGINAL '!$C$13:$M$343,7,0)</f>
        <v>0.25</v>
      </c>
      <c r="AH118" s="268">
        <f>VLOOKUP(AA118,'PLAN INDICATIVO ORIGINAL '!$C$13:$M$343,8,0)</f>
        <v>0.25</v>
      </c>
      <c r="AI118" s="268">
        <f>VLOOKUP(AA118,'PLAN INDICATIVO ORIGINAL '!$C$13:$M$343,9,0)</f>
        <v>0.25</v>
      </c>
      <c r="AJ118" s="268">
        <f>VLOOKUP(AA118,'PLAN INDICATIVO ORIGINAL '!$C$13:$M$343,10,0)</f>
        <v>1</v>
      </c>
      <c r="AK118" s="268" t="str">
        <f>VLOOKUP(AA118,'PLAN INDICATIVO ORIGINAL '!$C$13:$M$343,11,0)</f>
        <v>Porcentaje</v>
      </c>
      <c r="AL118" s="261" t="e">
        <f>VLOOKUP(AA118,'PLAN INDICATIVO ORIGINAL '!$C$13:$M$343,12,0)</f>
        <v>#REF!</v>
      </c>
      <c r="AM118" s="269">
        <f t="shared" ref="AM118:AR118" si="219">+AF118*100</f>
        <v>15</v>
      </c>
      <c r="AN118" s="269">
        <f t="shared" si="219"/>
        <v>25</v>
      </c>
      <c r="AO118" s="269">
        <f t="shared" si="219"/>
        <v>25</v>
      </c>
      <c r="AP118" s="269">
        <f t="shared" si="219"/>
        <v>25</v>
      </c>
      <c r="AQ118" s="269">
        <f t="shared" si="219"/>
        <v>100</v>
      </c>
      <c r="AR118" s="269" t="e">
        <f t="shared" si="219"/>
        <v>#VALUE!</v>
      </c>
      <c r="AS118" s="263" t="s">
        <v>765</v>
      </c>
      <c r="AV118" s="213" t="s">
        <v>392</v>
      </c>
      <c r="AW118" s="213" t="s">
        <v>357</v>
      </c>
      <c r="AX118" s="213" t="s">
        <v>796</v>
      </c>
      <c r="BI118" s="253">
        <v>148</v>
      </c>
      <c r="BJ118" s="58" t="s">
        <v>798</v>
      </c>
    </row>
    <row r="119" spans="1:62" ht="93" customHeight="1">
      <c r="A119" s="253">
        <v>148</v>
      </c>
      <c r="B119" s="253" t="str">
        <f t="shared" si="149"/>
        <v>P148</v>
      </c>
      <c r="C119" s="120" t="s">
        <v>50</v>
      </c>
      <c r="D119" s="292" t="s">
        <v>292</v>
      </c>
      <c r="E119" s="283" t="str">
        <f>+'PLAN INDICATIVO ORIGINAL '!$D$120</f>
        <v>TALENTO HUMANO Y FORMACIÓN PENITENCIARIA</v>
      </c>
      <c r="F119" s="255" t="str">
        <f>+'PLAN INDICATIVO ORIGINAL '!$D$121</f>
        <v>GESTIÓN Y FORMACIÓN DEL TALENTO HUMANO</v>
      </c>
      <c r="G119" s="255" t="s">
        <v>355</v>
      </c>
      <c r="H119" s="256" t="str">
        <f>+'PLAN INDICATIVO ORIGINAL '!$D$145</f>
        <v>Garantizar la gestión del Talento Humano, para que los servidores penitenciarios desarrollen de manera competente y comprometida la Nacionalidad de la Institucional.</v>
      </c>
      <c r="I119" s="256" t="s">
        <v>799</v>
      </c>
      <c r="J119" s="264" t="str">
        <f>+'PLAN INDICATIVO ORIGINAL '!$D$156</f>
        <v>BIENESTAR E INCENTIVOS</v>
      </c>
      <c r="K119" s="264" t="s">
        <v>767</v>
      </c>
      <c r="L119" s="141" t="s">
        <v>383</v>
      </c>
      <c r="M119" s="265" t="str">
        <f>+'PLAN INDICATIVO ORIGINAL '!$E$156</f>
        <v>Porcentaje del Sistema de estímulos e Incentivos del INPEC, actualizado e implementado.</v>
      </c>
      <c r="N119" s="266">
        <f>VLOOKUP(L119,'PLAN INDICATIVO ORIGINAL '!$C$13:$M$343,6,0)</f>
        <v>0.3</v>
      </c>
      <c r="O119" s="266">
        <f>VLOOKUP(L119,'PLAN INDICATIVO ORIGINAL '!$C$13:$M$343,7,0)</f>
        <v>0.2</v>
      </c>
      <c r="P119" s="266">
        <f>VLOOKUP(L119,'PLAN INDICATIVO ORIGINAL '!$C$13:$M$343,8,0)</f>
        <v>0.25</v>
      </c>
      <c r="Q119" s="266">
        <f>VLOOKUP(L119,'PLAN INDICATIVO ORIGINAL '!$C$13:$M$343,9,0)</f>
        <v>0.25</v>
      </c>
      <c r="R119" s="266">
        <f>VLOOKUP(L119,'PLAN INDICATIVO ORIGINAL '!$C$13:$M$343,10,0)</f>
        <v>1</v>
      </c>
      <c r="S119" s="266" t="str">
        <f>VLOOKUP(L119,'PLAN INDICATIVO ORIGINAL '!$C$13:$M$343,11,0)</f>
        <v>Porcentaje</v>
      </c>
      <c r="T119" s="258" t="e">
        <f>VLOOKUP(L119,'PLAN INDICATIVO ORIGINAL '!$C$13:$M$343,12,0)</f>
        <v>#REF!</v>
      </c>
      <c r="U119" s="258">
        <f t="shared" si="210"/>
        <v>0.3</v>
      </c>
      <c r="V119" s="258">
        <f t="shared" si="211"/>
        <v>20</v>
      </c>
      <c r="W119" s="258">
        <f t="shared" si="212"/>
        <v>25</v>
      </c>
      <c r="X119" s="258">
        <f t="shared" si="213"/>
        <v>25</v>
      </c>
      <c r="Y119" s="258">
        <f t="shared" si="214"/>
        <v>100</v>
      </c>
      <c r="Z119" s="258" t="e">
        <f t="shared" si="215"/>
        <v>#VALUE!</v>
      </c>
      <c r="AA119" s="114" t="str">
        <f>+'PLAN INDICATIVO ORIGINAL '!C161</f>
        <v>P148</v>
      </c>
      <c r="AB119" s="253" t="str">
        <f>+'PLAN INDICATIVO ORIGINAL '!D161</f>
        <v>Servidores penitenciarios beneficiados con incentivos pecuniarios y no pecuniarios</v>
      </c>
      <c r="AC119" s="58" t="str">
        <f>VLOOKUP(AB119,'PLAN INDICATIVO ORIGINAL '!$D$12:$F$313,3,0)</f>
        <v>SUBDIRECCIÓN DE TALENTO HUMANO</v>
      </c>
      <c r="AD119" s="58" t="str">
        <f>VLOOKUP(AB119,'PLAN INDICATIVO ORIGINAL '!$D$12:$F$313,3,0)</f>
        <v>SUBDIRECCIÓN DE TALENTO HUMANO</v>
      </c>
      <c r="AE119" s="58" t="s">
        <v>796</v>
      </c>
      <c r="AF119" s="259">
        <f>VLOOKUP(AA119,'PLAN INDICATIVO ORIGINAL '!$C$13:$M$343,6,0)</f>
        <v>436</v>
      </c>
      <c r="AG119" s="260">
        <f>VLOOKUP(AA119,'PLAN INDICATIVO ORIGINAL '!$C$13:$M$343,7,0)</f>
        <v>350</v>
      </c>
      <c r="AH119" s="260">
        <f>VLOOKUP(AA119,'PLAN INDICATIVO ORIGINAL '!$C$13:$M$343,8,0)</f>
        <v>350</v>
      </c>
      <c r="AI119" s="260">
        <f>VLOOKUP(AA119,'PLAN INDICATIVO ORIGINAL '!$C$13:$M$343,9,0)</f>
        <v>350</v>
      </c>
      <c r="AJ119" s="260">
        <f>VLOOKUP(AA119,'PLAN INDICATIVO ORIGINAL '!$C$13:$M$343,10,0)</f>
        <v>1486</v>
      </c>
      <c r="AK119" s="260" t="str">
        <f>VLOOKUP(AA119,'PLAN INDICATIVO ORIGINAL '!$C$13:$M$343,11,0)</f>
        <v>Número</v>
      </c>
      <c r="AL119" s="261" t="e">
        <f>VLOOKUP(AA119,'PLAN INDICATIVO ORIGINAL '!$C$13:$M$343,12,0)</f>
        <v>#REF!</v>
      </c>
      <c r="AM119" s="262">
        <f t="shared" ref="AM119:AR119" si="220">+AF119</f>
        <v>436</v>
      </c>
      <c r="AN119" s="262">
        <f t="shared" si="220"/>
        <v>350</v>
      </c>
      <c r="AO119" s="262">
        <f t="shared" si="220"/>
        <v>350</v>
      </c>
      <c r="AP119" s="262">
        <f t="shared" si="220"/>
        <v>350</v>
      </c>
      <c r="AQ119" s="262">
        <f t="shared" si="220"/>
        <v>1486</v>
      </c>
      <c r="AR119" s="262" t="str">
        <f t="shared" si="220"/>
        <v>Número</v>
      </c>
      <c r="AS119" s="263" t="s">
        <v>765</v>
      </c>
      <c r="AV119" s="213" t="s">
        <v>394</v>
      </c>
      <c r="AW119" s="213" t="s">
        <v>357</v>
      </c>
      <c r="AX119" s="213" t="s">
        <v>796</v>
      </c>
      <c r="BI119" s="253">
        <v>149</v>
      </c>
      <c r="BJ119" s="58" t="s">
        <v>798</v>
      </c>
    </row>
    <row r="120" spans="1:62" ht="93" customHeight="1">
      <c r="A120" s="253">
        <v>149</v>
      </c>
      <c r="B120" s="253" t="str">
        <f t="shared" si="149"/>
        <v>P149</v>
      </c>
      <c r="C120" s="120" t="s">
        <v>50</v>
      </c>
      <c r="D120" s="292" t="s">
        <v>292</v>
      </c>
      <c r="E120" s="283" t="str">
        <f>+'PLAN INDICATIVO ORIGINAL '!$D$120</f>
        <v>TALENTO HUMANO Y FORMACIÓN PENITENCIARIA</v>
      </c>
      <c r="F120" s="255" t="str">
        <f>+'PLAN INDICATIVO ORIGINAL '!$D$121</f>
        <v>GESTIÓN Y FORMACIÓN DEL TALENTO HUMANO</v>
      </c>
      <c r="G120" s="255" t="s">
        <v>355</v>
      </c>
      <c r="H120" s="256" t="str">
        <f>+'PLAN INDICATIVO ORIGINAL '!$D$145</f>
        <v>Garantizar la gestión del Talento Humano, para que los servidores penitenciarios desarrollen de manera competente y comprometida la Nacionalidad de la Institucional.</v>
      </c>
      <c r="I120" s="256" t="s">
        <v>799</v>
      </c>
      <c r="J120" s="264" t="str">
        <f>+'PLAN INDICATIVO ORIGINAL '!$D$156</f>
        <v>BIENESTAR E INCENTIVOS</v>
      </c>
      <c r="K120" s="264" t="s">
        <v>767</v>
      </c>
      <c r="L120" s="141" t="s">
        <v>383</v>
      </c>
      <c r="M120" s="265" t="str">
        <f>+'PLAN INDICATIVO ORIGINAL '!$E$156</f>
        <v>Porcentaje del Sistema de estímulos e Incentivos del INPEC, actualizado e implementado.</v>
      </c>
      <c r="N120" s="266">
        <f>VLOOKUP(L120,'PLAN INDICATIVO ORIGINAL '!$C$13:$M$343,6,0)</f>
        <v>0.3</v>
      </c>
      <c r="O120" s="266">
        <f>VLOOKUP(L120,'PLAN INDICATIVO ORIGINAL '!$C$13:$M$343,7,0)</f>
        <v>0.2</v>
      </c>
      <c r="P120" s="266">
        <f>VLOOKUP(L120,'PLAN INDICATIVO ORIGINAL '!$C$13:$M$343,8,0)</f>
        <v>0.25</v>
      </c>
      <c r="Q120" s="266">
        <f>VLOOKUP(L120,'PLAN INDICATIVO ORIGINAL '!$C$13:$M$343,9,0)</f>
        <v>0.25</v>
      </c>
      <c r="R120" s="266">
        <f>VLOOKUP(L120,'PLAN INDICATIVO ORIGINAL '!$C$13:$M$343,10,0)</f>
        <v>1</v>
      </c>
      <c r="S120" s="266" t="str">
        <f>VLOOKUP(L120,'PLAN INDICATIVO ORIGINAL '!$C$13:$M$343,11,0)</f>
        <v>Porcentaje</v>
      </c>
      <c r="T120" s="258" t="e">
        <f>VLOOKUP(L120,'PLAN INDICATIVO ORIGINAL '!$C$13:$M$343,12,0)</f>
        <v>#REF!</v>
      </c>
      <c r="U120" s="258">
        <f t="shared" si="210"/>
        <v>0.3</v>
      </c>
      <c r="V120" s="258">
        <f t="shared" si="211"/>
        <v>20</v>
      </c>
      <c r="W120" s="258">
        <f t="shared" si="212"/>
        <v>25</v>
      </c>
      <c r="X120" s="258">
        <f t="shared" si="213"/>
        <v>25</v>
      </c>
      <c r="Y120" s="258">
        <f t="shared" si="214"/>
        <v>100</v>
      </c>
      <c r="Z120" s="258" t="e">
        <f t="shared" si="215"/>
        <v>#VALUE!</v>
      </c>
      <c r="AA120" s="114" t="str">
        <f>+'PLAN INDICATIVO ORIGINAL '!C162</f>
        <v>P149</v>
      </c>
      <c r="AB120" s="253" t="str">
        <f>+'PLAN INDICATIVO ORIGINAL '!D162</f>
        <v>Seguimiento anual a la herramienta de medición del clima laboral realizado</v>
      </c>
      <c r="AC120" s="58" t="str">
        <f>VLOOKUP(AB120,'PLAN INDICATIVO ORIGINAL '!$D$12:$F$313,3,0)</f>
        <v>SUBDIRECCIÓN DE TALENTO HUMANO</v>
      </c>
      <c r="AD120" s="58" t="str">
        <f>VLOOKUP(AB120,'PLAN INDICATIVO ORIGINAL '!$D$12:$F$313,3,0)</f>
        <v>SUBDIRECCIÓN DE TALENTO HUMANO</v>
      </c>
      <c r="AE120" s="58" t="s">
        <v>796</v>
      </c>
      <c r="AF120" s="259">
        <f>VLOOKUP(AA120,'PLAN INDICATIVO ORIGINAL '!$C$13:$M$343,6,0)</f>
        <v>0</v>
      </c>
      <c r="AG120" s="260">
        <f>VLOOKUP(AA120,'PLAN INDICATIVO ORIGINAL '!$C$13:$M$343,7,0)</f>
        <v>1</v>
      </c>
      <c r="AH120" s="260">
        <f>VLOOKUP(AA120,'PLAN INDICATIVO ORIGINAL '!$C$13:$M$343,8,0)</f>
        <v>1</v>
      </c>
      <c r="AI120" s="260">
        <f>VLOOKUP(AA120,'PLAN INDICATIVO ORIGINAL '!$C$13:$M$343,9,0)</f>
        <v>1</v>
      </c>
      <c r="AJ120" s="260">
        <f>VLOOKUP(AA120,'PLAN INDICATIVO ORIGINAL '!$C$13:$M$343,10,0)</f>
        <v>3</v>
      </c>
      <c r="AK120" s="260" t="str">
        <f>VLOOKUP(AA120,'PLAN INDICATIVO ORIGINAL '!$C$13:$M$343,11,0)</f>
        <v>Número</v>
      </c>
      <c r="AL120" s="261" t="e">
        <f>VLOOKUP(AA120,'PLAN INDICATIVO ORIGINAL '!$C$13:$M$343,12,0)</f>
        <v>#REF!</v>
      </c>
      <c r="AM120" s="262">
        <f t="shared" ref="AM120:AR120" si="221">+AF120</f>
        <v>0</v>
      </c>
      <c r="AN120" s="262">
        <f t="shared" si="221"/>
        <v>1</v>
      </c>
      <c r="AO120" s="262">
        <f t="shared" si="221"/>
        <v>1</v>
      </c>
      <c r="AP120" s="262">
        <f t="shared" si="221"/>
        <v>1</v>
      </c>
      <c r="AQ120" s="262">
        <f t="shared" si="221"/>
        <v>3</v>
      </c>
      <c r="AR120" s="262" t="str">
        <f t="shared" si="221"/>
        <v>Número</v>
      </c>
      <c r="AS120" s="263" t="s">
        <v>765</v>
      </c>
      <c r="AV120" s="213" t="s">
        <v>396</v>
      </c>
      <c r="AW120" s="213" t="s">
        <v>357</v>
      </c>
      <c r="AX120" s="213" t="s">
        <v>796</v>
      </c>
      <c r="BI120" s="253">
        <v>150</v>
      </c>
      <c r="BJ120" s="58" t="s">
        <v>798</v>
      </c>
    </row>
    <row r="121" spans="1:62" ht="93" customHeight="1">
      <c r="A121" s="253">
        <v>150</v>
      </c>
      <c r="B121" s="253" t="str">
        <f t="shared" si="149"/>
        <v>P150</v>
      </c>
      <c r="C121" s="120" t="s">
        <v>50</v>
      </c>
      <c r="D121" s="292" t="s">
        <v>292</v>
      </c>
      <c r="E121" s="283" t="str">
        <f>+'PLAN INDICATIVO ORIGINAL '!$D$120</f>
        <v>TALENTO HUMANO Y FORMACIÓN PENITENCIARIA</v>
      </c>
      <c r="F121" s="255" t="str">
        <f>+'PLAN INDICATIVO ORIGINAL '!$D$121</f>
        <v>GESTIÓN Y FORMACIÓN DEL TALENTO HUMANO</v>
      </c>
      <c r="G121" s="255" t="s">
        <v>355</v>
      </c>
      <c r="H121" s="256" t="str">
        <f>+'PLAN INDICATIVO ORIGINAL '!$D$145</f>
        <v>Garantizar la gestión del Talento Humano, para que los servidores penitenciarios desarrollen de manera competente y comprometida la Nacionalidad de la Institucional.</v>
      </c>
      <c r="I121" s="256" t="s">
        <v>799</v>
      </c>
      <c r="J121" s="264" t="str">
        <f>+'PLAN INDICATIVO ORIGINAL '!$D$156</f>
        <v>BIENESTAR E INCENTIVOS</v>
      </c>
      <c r="K121" s="264" t="s">
        <v>767</v>
      </c>
      <c r="L121" s="141" t="s">
        <v>383</v>
      </c>
      <c r="M121" s="265" t="str">
        <f>+'PLAN INDICATIVO ORIGINAL '!$E$156</f>
        <v>Porcentaje del Sistema de estímulos e Incentivos del INPEC, actualizado e implementado.</v>
      </c>
      <c r="N121" s="266">
        <f>VLOOKUP(L121,'PLAN INDICATIVO ORIGINAL '!$C$13:$M$343,6,0)</f>
        <v>0.3</v>
      </c>
      <c r="O121" s="266">
        <f>VLOOKUP(L121,'PLAN INDICATIVO ORIGINAL '!$C$13:$M$343,7,0)</f>
        <v>0.2</v>
      </c>
      <c r="P121" s="266">
        <f>VLOOKUP(L121,'PLAN INDICATIVO ORIGINAL '!$C$13:$M$343,8,0)</f>
        <v>0.25</v>
      </c>
      <c r="Q121" s="266">
        <f>VLOOKUP(L121,'PLAN INDICATIVO ORIGINAL '!$C$13:$M$343,9,0)</f>
        <v>0.25</v>
      </c>
      <c r="R121" s="266">
        <f>VLOOKUP(L121,'PLAN INDICATIVO ORIGINAL '!$C$13:$M$343,10,0)</f>
        <v>1</v>
      </c>
      <c r="S121" s="266" t="str">
        <f>VLOOKUP(L121,'PLAN INDICATIVO ORIGINAL '!$C$13:$M$343,11,0)</f>
        <v>Porcentaje</v>
      </c>
      <c r="T121" s="258" t="e">
        <f>VLOOKUP(L121,'PLAN INDICATIVO ORIGINAL '!$C$13:$M$343,12,0)</f>
        <v>#REF!</v>
      </c>
      <c r="U121" s="258">
        <f t="shared" si="210"/>
        <v>0.3</v>
      </c>
      <c r="V121" s="258">
        <f t="shared" si="211"/>
        <v>20</v>
      </c>
      <c r="W121" s="258">
        <f t="shared" si="212"/>
        <v>25</v>
      </c>
      <c r="X121" s="258">
        <f t="shared" si="213"/>
        <v>25</v>
      </c>
      <c r="Y121" s="258">
        <f t="shared" si="214"/>
        <v>100</v>
      </c>
      <c r="Z121" s="258" t="e">
        <f t="shared" si="215"/>
        <v>#VALUE!</v>
      </c>
      <c r="AA121" s="114" t="str">
        <f>+'PLAN INDICATIVO ORIGINAL '!C163</f>
        <v>P150</v>
      </c>
      <c r="AB121" s="253" t="str">
        <f>+'PLAN INDICATIVO ORIGINAL '!D163</f>
        <v>Encuentro Nacional de Juegos Deportivos Penitenciarios y Carcelarios.</v>
      </c>
      <c r="AC121" s="58" t="str">
        <f>VLOOKUP(AB121,'PLAN INDICATIVO ORIGINAL '!$D$12:$F$313,3,0)</f>
        <v>SUBDIRECCIÓN DE TALENTO HUMANO</v>
      </c>
      <c r="AD121" s="58" t="str">
        <f>VLOOKUP(AB121,'PLAN INDICATIVO ORIGINAL '!$D$12:$F$313,3,0)</f>
        <v>SUBDIRECCIÓN DE TALENTO HUMANO</v>
      </c>
      <c r="AE121" s="58" t="s">
        <v>796</v>
      </c>
      <c r="AF121" s="259">
        <f>VLOOKUP(AA121,'PLAN INDICATIVO ORIGINAL '!$C$13:$M$343,6,0)</f>
        <v>1</v>
      </c>
      <c r="AG121" s="260">
        <f>VLOOKUP(AA121,'PLAN INDICATIVO ORIGINAL '!$C$13:$M$343,7,0)</f>
        <v>1</v>
      </c>
      <c r="AH121" s="260">
        <f>VLOOKUP(AA121,'PLAN INDICATIVO ORIGINAL '!$C$13:$M$343,8,0)</f>
        <v>1</v>
      </c>
      <c r="AI121" s="260">
        <f>VLOOKUP(AA121,'PLAN INDICATIVO ORIGINAL '!$C$13:$M$343,9,0)</f>
        <v>1</v>
      </c>
      <c r="AJ121" s="260">
        <f>VLOOKUP(AA121,'PLAN INDICATIVO ORIGINAL '!$C$13:$M$343,10,0)</f>
        <v>4</v>
      </c>
      <c r="AK121" s="260" t="str">
        <f>VLOOKUP(AA121,'PLAN INDICATIVO ORIGINAL '!$C$13:$M$343,11,0)</f>
        <v>Número</v>
      </c>
      <c r="AL121" s="261" t="e">
        <f>VLOOKUP(AA121,'PLAN INDICATIVO ORIGINAL '!$C$13:$M$343,12,0)</f>
        <v>#REF!</v>
      </c>
      <c r="AM121" s="262">
        <f t="shared" ref="AM121:AR121" si="222">+AF121</f>
        <v>1</v>
      </c>
      <c r="AN121" s="262">
        <f t="shared" si="222"/>
        <v>1</v>
      </c>
      <c r="AO121" s="262">
        <f t="shared" si="222"/>
        <v>1</v>
      </c>
      <c r="AP121" s="262">
        <f t="shared" si="222"/>
        <v>1</v>
      </c>
      <c r="AQ121" s="262">
        <f t="shared" si="222"/>
        <v>4</v>
      </c>
      <c r="AR121" s="262" t="str">
        <f t="shared" si="222"/>
        <v>Número</v>
      </c>
      <c r="AS121" s="263" t="s">
        <v>765</v>
      </c>
      <c r="AV121" s="213" t="s">
        <v>398</v>
      </c>
      <c r="AW121" s="213" t="s">
        <v>357</v>
      </c>
      <c r="AX121" s="213" t="s">
        <v>796</v>
      </c>
      <c r="BI121" s="253">
        <v>151</v>
      </c>
      <c r="BJ121" s="58" t="s">
        <v>798</v>
      </c>
    </row>
    <row r="122" spans="1:62" ht="93" customHeight="1">
      <c r="A122" s="253">
        <v>151</v>
      </c>
      <c r="B122" s="253" t="str">
        <f t="shared" si="149"/>
        <v>P151</v>
      </c>
      <c r="C122" s="120" t="s">
        <v>50</v>
      </c>
      <c r="D122" s="292" t="s">
        <v>292</v>
      </c>
      <c r="E122" s="283" t="str">
        <f>+'PLAN INDICATIVO ORIGINAL '!$D$120</f>
        <v>TALENTO HUMANO Y FORMACIÓN PENITENCIARIA</v>
      </c>
      <c r="F122" s="255" t="str">
        <f>+'PLAN INDICATIVO ORIGINAL '!$D$121</f>
        <v>GESTIÓN Y FORMACIÓN DEL TALENTO HUMANO</v>
      </c>
      <c r="G122" s="255" t="s">
        <v>355</v>
      </c>
      <c r="H122" s="256" t="str">
        <f>+'PLAN INDICATIVO ORIGINAL '!$D$145</f>
        <v>Garantizar la gestión del Talento Humano, para que los servidores penitenciarios desarrollen de manera competente y comprometida la Nacionalidad de la Institucional.</v>
      </c>
      <c r="I122" s="256" t="s">
        <v>799</v>
      </c>
      <c r="J122" s="264" t="str">
        <f>+'PLAN INDICATIVO ORIGINAL '!$D$156</f>
        <v>BIENESTAR E INCENTIVOS</v>
      </c>
      <c r="K122" s="264" t="s">
        <v>767</v>
      </c>
      <c r="L122" s="141" t="s">
        <v>383</v>
      </c>
      <c r="M122" s="265" t="str">
        <f>+'PLAN INDICATIVO ORIGINAL '!$E$156</f>
        <v>Porcentaje del Sistema de estímulos e Incentivos del INPEC, actualizado e implementado.</v>
      </c>
      <c r="N122" s="266">
        <f>VLOOKUP(L122,'PLAN INDICATIVO ORIGINAL '!$C$13:$M$343,6,0)</f>
        <v>0.3</v>
      </c>
      <c r="O122" s="266">
        <f>VLOOKUP(L122,'PLAN INDICATIVO ORIGINAL '!$C$13:$M$343,7,0)</f>
        <v>0.2</v>
      </c>
      <c r="P122" s="266">
        <f>VLOOKUP(L122,'PLAN INDICATIVO ORIGINAL '!$C$13:$M$343,8,0)</f>
        <v>0.25</v>
      </c>
      <c r="Q122" s="266">
        <f>VLOOKUP(L122,'PLAN INDICATIVO ORIGINAL '!$C$13:$M$343,9,0)</f>
        <v>0.25</v>
      </c>
      <c r="R122" s="266">
        <f>VLOOKUP(L122,'PLAN INDICATIVO ORIGINAL '!$C$13:$M$343,10,0)</f>
        <v>1</v>
      </c>
      <c r="S122" s="266" t="str">
        <f>VLOOKUP(L122,'PLAN INDICATIVO ORIGINAL '!$C$13:$M$343,11,0)</f>
        <v>Porcentaje</v>
      </c>
      <c r="T122" s="258" t="e">
        <f>VLOOKUP(L122,'PLAN INDICATIVO ORIGINAL '!$C$13:$M$343,12,0)</f>
        <v>#REF!</v>
      </c>
      <c r="U122" s="258">
        <f t="shared" si="210"/>
        <v>0.3</v>
      </c>
      <c r="V122" s="258">
        <f t="shared" si="211"/>
        <v>20</v>
      </c>
      <c r="W122" s="258">
        <f t="shared" si="212"/>
        <v>25</v>
      </c>
      <c r="X122" s="258">
        <f t="shared" si="213"/>
        <v>25</v>
      </c>
      <c r="Y122" s="258">
        <f t="shared" si="214"/>
        <v>100</v>
      </c>
      <c r="Z122" s="258" t="e">
        <f t="shared" si="215"/>
        <v>#VALUE!</v>
      </c>
      <c r="AA122" s="114" t="str">
        <f>+'PLAN INDICATIVO ORIGINAL '!C164</f>
        <v>P151</v>
      </c>
      <c r="AB122" s="253" t="str">
        <f>+'PLAN INDICATIVO ORIGINAL '!D164</f>
        <v>Encuentros de parejas y familias de los servidores penitenciarios.</v>
      </c>
      <c r="AC122" s="58" t="str">
        <f>VLOOKUP(AB122,'PLAN INDICATIVO ORIGINAL '!$D$12:$F$313,3,0)</f>
        <v>SUBDIRECCIÓN DE TALENTO HUMANO</v>
      </c>
      <c r="AD122" s="58" t="str">
        <f>VLOOKUP(AB122,'PLAN INDICATIVO ORIGINAL '!$D$12:$F$313,3,0)</f>
        <v>SUBDIRECCIÓN DE TALENTO HUMANO</v>
      </c>
      <c r="AE122" s="58" t="s">
        <v>796</v>
      </c>
      <c r="AF122" s="259">
        <f>VLOOKUP(AA122,'PLAN INDICATIVO ORIGINAL '!$C$13:$M$343,6,0)</f>
        <v>23</v>
      </c>
      <c r="AG122" s="260">
        <f>VLOOKUP(AA122,'PLAN INDICATIVO ORIGINAL '!$C$13:$M$343,7,0)</f>
        <v>25</v>
      </c>
      <c r="AH122" s="260">
        <f>VLOOKUP(AA122,'PLAN INDICATIVO ORIGINAL '!$C$13:$M$343,8,0)</f>
        <v>25</v>
      </c>
      <c r="AI122" s="260">
        <f>VLOOKUP(AA122,'PLAN INDICATIVO ORIGINAL '!$C$13:$M$343,9,0)</f>
        <v>25</v>
      </c>
      <c r="AJ122" s="260">
        <f>VLOOKUP(AA122,'PLAN INDICATIVO ORIGINAL '!$C$13:$M$343,10,0)</f>
        <v>98</v>
      </c>
      <c r="AK122" s="260" t="str">
        <f>VLOOKUP(AA122,'PLAN INDICATIVO ORIGINAL '!$C$13:$M$343,11,0)</f>
        <v>Número</v>
      </c>
      <c r="AL122" s="261" t="e">
        <f>VLOOKUP(AA122,'PLAN INDICATIVO ORIGINAL '!$C$13:$M$343,12,0)</f>
        <v>#REF!</v>
      </c>
      <c r="AM122" s="262">
        <f t="shared" ref="AM122:AR122" si="223">+AF122</f>
        <v>23</v>
      </c>
      <c r="AN122" s="262">
        <f t="shared" si="223"/>
        <v>25</v>
      </c>
      <c r="AO122" s="262">
        <f t="shared" si="223"/>
        <v>25</v>
      </c>
      <c r="AP122" s="262">
        <f t="shared" si="223"/>
        <v>25</v>
      </c>
      <c r="AQ122" s="262">
        <f t="shared" si="223"/>
        <v>98</v>
      </c>
      <c r="AR122" s="262" t="str">
        <f t="shared" si="223"/>
        <v>Número</v>
      </c>
      <c r="AS122" s="263" t="s">
        <v>765</v>
      </c>
      <c r="AV122" s="213" t="s">
        <v>400</v>
      </c>
      <c r="AW122" s="213" t="s">
        <v>357</v>
      </c>
      <c r="AX122" s="213" t="s">
        <v>796</v>
      </c>
      <c r="BI122" s="253">
        <v>152</v>
      </c>
      <c r="BJ122" s="58" t="s">
        <v>798</v>
      </c>
    </row>
    <row r="123" spans="1:62" ht="93" customHeight="1">
      <c r="A123" s="253">
        <v>152</v>
      </c>
      <c r="B123" s="253" t="str">
        <f t="shared" si="149"/>
        <v>P152</v>
      </c>
      <c r="C123" s="120" t="s">
        <v>50</v>
      </c>
      <c r="D123" s="292" t="s">
        <v>292</v>
      </c>
      <c r="E123" s="283" t="str">
        <f>+'PLAN INDICATIVO ORIGINAL '!$D$120</f>
        <v>TALENTO HUMANO Y FORMACIÓN PENITENCIARIA</v>
      </c>
      <c r="F123" s="255" t="str">
        <f>+'PLAN INDICATIVO ORIGINAL '!$D$121</f>
        <v>GESTIÓN Y FORMACIÓN DEL TALENTO HUMANO</v>
      </c>
      <c r="G123" s="255" t="s">
        <v>355</v>
      </c>
      <c r="H123" s="256" t="str">
        <f>+'PLAN INDICATIVO ORIGINAL '!$D$145</f>
        <v>Garantizar la gestión del Talento Humano, para que los servidores penitenciarios desarrollen de manera competente y comprometida la Nacionalidad de la Institucional.</v>
      </c>
      <c r="I123" s="256" t="s">
        <v>799</v>
      </c>
      <c r="J123" s="264" t="str">
        <f>+'PLAN INDICATIVO ORIGINAL '!$D$156</f>
        <v>BIENESTAR E INCENTIVOS</v>
      </c>
      <c r="K123" s="264" t="s">
        <v>767</v>
      </c>
      <c r="L123" s="141" t="s">
        <v>383</v>
      </c>
      <c r="M123" s="265" t="str">
        <f>+'PLAN INDICATIVO ORIGINAL '!$E$156</f>
        <v>Porcentaje del Sistema de estímulos e Incentivos del INPEC, actualizado e implementado.</v>
      </c>
      <c r="N123" s="266">
        <f>VLOOKUP(L123,'PLAN INDICATIVO ORIGINAL '!$C$13:$M$343,6,0)</f>
        <v>0.3</v>
      </c>
      <c r="O123" s="266">
        <f>VLOOKUP(L123,'PLAN INDICATIVO ORIGINAL '!$C$13:$M$343,7,0)</f>
        <v>0.2</v>
      </c>
      <c r="P123" s="266">
        <f>VLOOKUP(L123,'PLAN INDICATIVO ORIGINAL '!$C$13:$M$343,8,0)</f>
        <v>0.25</v>
      </c>
      <c r="Q123" s="266">
        <f>VLOOKUP(L123,'PLAN INDICATIVO ORIGINAL '!$C$13:$M$343,9,0)</f>
        <v>0.25</v>
      </c>
      <c r="R123" s="266">
        <f>VLOOKUP(L123,'PLAN INDICATIVO ORIGINAL '!$C$13:$M$343,10,0)</f>
        <v>1</v>
      </c>
      <c r="S123" s="266" t="str">
        <f>VLOOKUP(L123,'PLAN INDICATIVO ORIGINAL '!$C$13:$M$343,11,0)</f>
        <v>Porcentaje</v>
      </c>
      <c r="T123" s="258" t="e">
        <f>VLOOKUP(L123,'PLAN INDICATIVO ORIGINAL '!$C$13:$M$343,12,0)</f>
        <v>#REF!</v>
      </c>
      <c r="U123" s="258">
        <f t="shared" si="210"/>
        <v>0.3</v>
      </c>
      <c r="V123" s="258">
        <f t="shared" si="211"/>
        <v>20</v>
      </c>
      <c r="W123" s="258">
        <f t="shared" si="212"/>
        <v>25</v>
      </c>
      <c r="X123" s="258">
        <f t="shared" si="213"/>
        <v>25</v>
      </c>
      <c r="Y123" s="258">
        <f t="shared" si="214"/>
        <v>100</v>
      </c>
      <c r="Z123" s="258" t="e">
        <f t="shared" si="215"/>
        <v>#VALUE!</v>
      </c>
      <c r="AA123" s="114" t="str">
        <f>+'PLAN INDICATIVO ORIGINAL '!C165</f>
        <v>P152</v>
      </c>
      <c r="AB123" s="253" t="str">
        <f>+'PLAN INDICATIVO ORIGINAL '!D165</f>
        <v>Funcionarios beneficiados con convenio INPEC-ICETEX</v>
      </c>
      <c r="AC123" s="58" t="str">
        <f>VLOOKUP(AB123,'PLAN INDICATIVO ORIGINAL '!$D$12:$F$313,3,0)</f>
        <v>SUBDIRECCIÓN DE TALENTO HUMANO</v>
      </c>
      <c r="AD123" s="58" t="str">
        <f>VLOOKUP(AB123,'PLAN INDICATIVO ORIGINAL '!$D$12:$F$313,3,0)</f>
        <v>SUBDIRECCIÓN DE TALENTO HUMANO</v>
      </c>
      <c r="AE123" s="58" t="s">
        <v>796</v>
      </c>
      <c r="AF123" s="259">
        <f>VLOOKUP(AA123,'PLAN INDICATIVO ORIGINAL '!$C$13:$M$343,6,0)</f>
        <v>9</v>
      </c>
      <c r="AG123" s="260">
        <f>VLOOKUP(AA123,'PLAN INDICATIVO ORIGINAL '!$C$13:$M$343,7,0)</f>
        <v>25</v>
      </c>
      <c r="AH123" s="260">
        <f>VLOOKUP(AA123,'PLAN INDICATIVO ORIGINAL '!$C$13:$M$343,8,0)</f>
        <v>25</v>
      </c>
      <c r="AI123" s="260">
        <f>VLOOKUP(AA123,'PLAN INDICATIVO ORIGINAL '!$C$13:$M$343,9,0)</f>
        <v>25</v>
      </c>
      <c r="AJ123" s="260">
        <f>VLOOKUP(AA123,'PLAN INDICATIVO ORIGINAL '!$C$13:$M$343,10,0)</f>
        <v>84</v>
      </c>
      <c r="AK123" s="260" t="str">
        <f>VLOOKUP(AA123,'PLAN INDICATIVO ORIGINAL '!$C$13:$M$343,11,0)</f>
        <v>Número</v>
      </c>
      <c r="AL123" s="261" t="e">
        <f>VLOOKUP(AA123,'PLAN INDICATIVO ORIGINAL '!$C$13:$M$343,12,0)</f>
        <v>#REF!</v>
      </c>
      <c r="AM123" s="262">
        <f t="shared" ref="AM123:AR123" si="224">+AF123</f>
        <v>9</v>
      </c>
      <c r="AN123" s="262">
        <f t="shared" si="224"/>
        <v>25</v>
      </c>
      <c r="AO123" s="262">
        <f t="shared" si="224"/>
        <v>25</v>
      </c>
      <c r="AP123" s="262">
        <f t="shared" si="224"/>
        <v>25</v>
      </c>
      <c r="AQ123" s="262">
        <f t="shared" si="224"/>
        <v>84</v>
      </c>
      <c r="AR123" s="262" t="str">
        <f t="shared" si="224"/>
        <v>Número</v>
      </c>
      <c r="AS123" s="263" t="s">
        <v>765</v>
      </c>
      <c r="AV123" s="213" t="s">
        <v>402</v>
      </c>
      <c r="AW123" s="213" t="s">
        <v>357</v>
      </c>
      <c r="AX123" s="213" t="s">
        <v>796</v>
      </c>
      <c r="BI123" s="253">
        <v>201</v>
      </c>
      <c r="BJ123" s="58" t="s">
        <v>798</v>
      </c>
    </row>
    <row r="124" spans="1:62" ht="93" customHeight="1">
      <c r="A124" s="253">
        <v>201</v>
      </c>
      <c r="B124" s="253" t="str">
        <f t="shared" si="149"/>
        <v>P201</v>
      </c>
      <c r="C124" s="120" t="s">
        <v>50</v>
      </c>
      <c r="D124" s="292" t="s">
        <v>292</v>
      </c>
      <c r="E124" s="283" t="str">
        <f>+'PLAN INDICATIVO ORIGINAL '!$D$120</f>
        <v>TALENTO HUMANO Y FORMACIÓN PENITENCIARIA</v>
      </c>
      <c r="F124" s="255" t="str">
        <f>+'PLAN INDICATIVO ORIGINAL '!$D$121</f>
        <v>GESTIÓN Y FORMACIÓN DEL TALENTO HUMANO</v>
      </c>
      <c r="G124" s="255" t="s">
        <v>355</v>
      </c>
      <c r="H124" s="256" t="str">
        <f>+'PLAN INDICATIVO ORIGINAL '!$D$145</f>
        <v>Garantizar la gestión del Talento Humano, para que los servidores penitenciarios desarrollen de manera competente y comprometida la Nacionalidad de la Institucional.</v>
      </c>
      <c r="I124" s="256" t="s">
        <v>799</v>
      </c>
      <c r="J124" s="264" t="str">
        <f>+'PLAN INDICATIVO ORIGINAL '!$D$156</f>
        <v>BIENESTAR E INCENTIVOS</v>
      </c>
      <c r="K124" s="264" t="s">
        <v>767</v>
      </c>
      <c r="L124" s="141" t="s">
        <v>383</v>
      </c>
      <c r="M124" s="265" t="str">
        <f>+'PLAN INDICATIVO ORIGINAL '!$E$156</f>
        <v>Porcentaje del Sistema de estímulos e Incentivos del INPEC, actualizado e implementado.</v>
      </c>
      <c r="N124" s="266">
        <f>VLOOKUP(L124,'PLAN INDICATIVO ORIGINAL '!$C$13:$M$343,6,0)</f>
        <v>0.3</v>
      </c>
      <c r="O124" s="266">
        <f>VLOOKUP(L124,'PLAN INDICATIVO ORIGINAL '!$C$13:$M$343,7,0)</f>
        <v>0.2</v>
      </c>
      <c r="P124" s="266">
        <f>VLOOKUP(L124,'PLAN INDICATIVO ORIGINAL '!$C$13:$M$343,8,0)</f>
        <v>0.25</v>
      </c>
      <c r="Q124" s="266">
        <f>VLOOKUP(L124,'PLAN INDICATIVO ORIGINAL '!$C$13:$M$343,9,0)</f>
        <v>0.25</v>
      </c>
      <c r="R124" s="266">
        <f>VLOOKUP(L124,'PLAN INDICATIVO ORIGINAL '!$C$13:$M$343,10,0)</f>
        <v>1</v>
      </c>
      <c r="S124" s="266" t="str">
        <f>VLOOKUP(L124,'PLAN INDICATIVO ORIGINAL '!$C$13:$M$343,11,0)</f>
        <v>Porcentaje</v>
      </c>
      <c r="T124" s="258" t="e">
        <f>VLOOKUP(L124,'PLAN INDICATIVO ORIGINAL '!$C$13:$M$343,12,0)</f>
        <v>#REF!</v>
      </c>
      <c r="U124" s="258">
        <f t="shared" si="210"/>
        <v>0.3</v>
      </c>
      <c r="V124" s="258">
        <f t="shared" si="211"/>
        <v>20</v>
      </c>
      <c r="W124" s="258">
        <f t="shared" si="212"/>
        <v>25</v>
      </c>
      <c r="X124" s="258">
        <f t="shared" si="213"/>
        <v>25</v>
      </c>
      <c r="Y124" s="258">
        <f t="shared" si="214"/>
        <v>100</v>
      </c>
      <c r="Z124" s="258" t="e">
        <f t="shared" si="215"/>
        <v>#VALUE!</v>
      </c>
      <c r="AA124" s="114" t="str">
        <f>+'PLAN INDICATIVO ORIGINAL '!C166</f>
        <v>P201</v>
      </c>
      <c r="AB124" s="253" t="str">
        <f>+'PLAN INDICATIVO ORIGINAL '!D166</f>
        <v>Encuentros regionales dirigidos a funcionarios próximos a cumplir requisitos de pensión de vejez.</v>
      </c>
      <c r="AC124" s="58" t="str">
        <f>VLOOKUP(AB124,'PLAN INDICATIVO ORIGINAL '!$D$12:$F$313,3,0)</f>
        <v>SUBDIRECCIÓN DE TALENTO HUMANO</v>
      </c>
      <c r="AD124" s="58" t="str">
        <f>VLOOKUP(AB124,'PLAN INDICATIVO ORIGINAL '!$D$12:$F$313,3,0)</f>
        <v>SUBDIRECCIÓN DE TALENTO HUMANO</v>
      </c>
      <c r="AE124" s="58" t="s">
        <v>796</v>
      </c>
      <c r="AF124" s="259">
        <f>VLOOKUP(AA124,'PLAN INDICATIVO ORIGINAL '!$C$13:$M$343,6,0)</f>
        <v>14</v>
      </c>
      <c r="AG124" s="260">
        <f>VLOOKUP(AA124,'PLAN INDICATIVO ORIGINAL '!$C$13:$M$343,7,0)</f>
        <v>15</v>
      </c>
      <c r="AH124" s="260">
        <f>VLOOKUP(AA124,'PLAN INDICATIVO ORIGINAL '!$C$13:$M$343,8,0)</f>
        <v>15</v>
      </c>
      <c r="AI124" s="260">
        <f>VLOOKUP(AA124,'PLAN INDICATIVO ORIGINAL '!$C$13:$M$343,9,0)</f>
        <v>15</v>
      </c>
      <c r="AJ124" s="260">
        <f>VLOOKUP(AA124,'PLAN INDICATIVO ORIGINAL '!$C$13:$M$343,10,0)</f>
        <v>59</v>
      </c>
      <c r="AK124" s="260" t="str">
        <f>VLOOKUP(AA124,'PLAN INDICATIVO ORIGINAL '!$C$13:$M$343,11,0)</f>
        <v>Número</v>
      </c>
      <c r="AL124" s="261" t="e">
        <f>VLOOKUP(AA124,'PLAN INDICATIVO ORIGINAL '!$C$13:$M$343,12,0)</f>
        <v>#REF!</v>
      </c>
      <c r="AM124" s="262">
        <f t="shared" ref="AM124:AR124" si="225">+AF124</f>
        <v>14</v>
      </c>
      <c r="AN124" s="262">
        <f t="shared" si="225"/>
        <v>15</v>
      </c>
      <c r="AO124" s="262">
        <f t="shared" si="225"/>
        <v>15</v>
      </c>
      <c r="AP124" s="262">
        <f t="shared" si="225"/>
        <v>15</v>
      </c>
      <c r="AQ124" s="262">
        <f t="shared" si="225"/>
        <v>59</v>
      </c>
      <c r="AR124" s="262" t="str">
        <f t="shared" si="225"/>
        <v>Número</v>
      </c>
      <c r="AS124" s="263" t="s">
        <v>765</v>
      </c>
      <c r="AV124" s="213" t="s">
        <v>404</v>
      </c>
      <c r="AW124" s="213" t="s">
        <v>357</v>
      </c>
      <c r="AX124" s="213" t="s">
        <v>796</v>
      </c>
      <c r="BI124" s="253">
        <v>43</v>
      </c>
      <c r="BJ124" s="58" t="s">
        <v>357</v>
      </c>
    </row>
    <row r="125" spans="1:62" ht="51" customHeight="1">
      <c r="A125" s="253">
        <v>43</v>
      </c>
      <c r="B125" s="253" t="str">
        <f t="shared" si="149"/>
        <v>P43</v>
      </c>
      <c r="C125" s="126" t="s">
        <v>36</v>
      </c>
      <c r="D125" s="292" t="s">
        <v>292</v>
      </c>
      <c r="E125" s="283" t="str">
        <f>+'PLAN INDICATIVO ORIGINAL '!$D$120</f>
        <v>TALENTO HUMANO Y FORMACIÓN PENITENCIARIA</v>
      </c>
      <c r="F125" s="255" t="str">
        <f>+'PLAN INDICATIVO ORIGINAL '!$D$121</f>
        <v>GESTIÓN Y FORMACIÓN DEL TALENTO HUMANO</v>
      </c>
      <c r="G125" s="255" t="s">
        <v>355</v>
      </c>
      <c r="H125" s="256" t="str">
        <f>+'PLAN INDICATIVO ORIGINAL '!$D$145</f>
        <v>Garantizar la gestión del Talento Humano, para que los servidores penitenciarios desarrollen de manera competente y comprometida la Nacionalidad de la Institucional.</v>
      </c>
      <c r="I125" s="256" t="s">
        <v>800</v>
      </c>
      <c r="J125" s="264" t="str">
        <f>+'PLAN INDICATIVO ORIGINAL '!$D$167</f>
        <v>SEGURIDAD Y SALUD EN EL TRABAJO</v>
      </c>
      <c r="K125" s="141" t="s">
        <v>763</v>
      </c>
      <c r="L125" s="141" t="s">
        <v>407</v>
      </c>
      <c r="M125" s="257" t="str">
        <f>+'PLAN INDICATIVO ORIGINAL '!$E$167</f>
        <v>Porcentaje de ERON acompañados que implementan  el Sistema de Gestión en Seguridad y salud en el trabajo - SST de acuerdo con lo establecido en la Decreto 1072 2015</v>
      </c>
      <c r="N125" s="266">
        <f>VLOOKUP(L125,'PLAN INDICATIVO ORIGINAL '!$C$13:$M$343,6,0)</f>
        <v>0.66</v>
      </c>
      <c r="O125" s="266">
        <f>VLOOKUP(L125,'PLAN INDICATIVO ORIGINAL '!$C$13:$M$343,7,0)</f>
        <v>1</v>
      </c>
      <c r="P125" s="266">
        <f>VLOOKUP(L125,'PLAN INDICATIVO ORIGINAL '!$C$13:$M$343,8,0)</f>
        <v>0</v>
      </c>
      <c r="Q125" s="266">
        <f>VLOOKUP(L125,'PLAN INDICATIVO ORIGINAL '!$C$13:$M$343,9,0)</f>
        <v>0</v>
      </c>
      <c r="R125" s="266">
        <f>VLOOKUP(L125,'PLAN INDICATIVO ORIGINAL '!$C$13:$M$343,10,0)</f>
        <v>1</v>
      </c>
      <c r="S125" s="266" t="str">
        <f>VLOOKUP(L125,'PLAN INDICATIVO ORIGINAL '!$C$13:$M$343,11,0)</f>
        <v>Porcentaje</v>
      </c>
      <c r="T125" s="258" t="e">
        <f>VLOOKUP(L125,'PLAN INDICATIVO ORIGINAL '!$C$13:$M$343,12,0)</f>
        <v>#REF!</v>
      </c>
      <c r="U125" s="258">
        <f t="shared" ref="U125:Z125" si="226">+N125*100</f>
        <v>66</v>
      </c>
      <c r="V125" s="258">
        <f t="shared" si="226"/>
        <v>100</v>
      </c>
      <c r="W125" s="258">
        <f t="shared" si="226"/>
        <v>0</v>
      </c>
      <c r="X125" s="258">
        <f t="shared" si="226"/>
        <v>0</v>
      </c>
      <c r="Y125" s="258">
        <f t="shared" si="226"/>
        <v>100</v>
      </c>
      <c r="Z125" s="258" t="e">
        <f t="shared" si="226"/>
        <v>#VALUE!</v>
      </c>
      <c r="AA125" s="253" t="str">
        <f>+'PLAN INDICATIVO ORIGINAL '!C168</f>
        <v>P43</v>
      </c>
      <c r="AB125" s="253" t="str">
        <f>+'PLAN INDICATIVO ORIGINAL '!D168</f>
        <v xml:space="preserve">Funcionarios intervenidos con la Fase 1  del programa de salud mental de los ERON  con patología mental </v>
      </c>
      <c r="AC125" s="58" t="str">
        <f>VLOOKUP(AB125,'PLAN INDICATIVO ORIGINAL '!$D$12:$F$313,3,0)</f>
        <v>SUBDIRECCIÓN DE TALENTO HUMANO</v>
      </c>
      <c r="AD125" s="58" t="str">
        <f>VLOOKUP(AB125,'PLAN INDICATIVO ORIGINAL '!$D$12:$F$313,3,0)</f>
        <v>SUBDIRECCIÓN DE TALENTO HUMANO</v>
      </c>
      <c r="AE125" s="58" t="s">
        <v>796</v>
      </c>
      <c r="AF125" s="259">
        <f>VLOOKUP(AA125,'PLAN INDICATIVO ORIGINAL '!$C$13:$M$343,6,0)</f>
        <v>15</v>
      </c>
      <c r="AG125" s="260">
        <f>VLOOKUP(AA125,'PLAN INDICATIVO ORIGINAL '!$C$13:$M$343,7,0)</f>
        <v>15</v>
      </c>
      <c r="AH125" s="260">
        <f>VLOOKUP(AA125,'PLAN INDICATIVO ORIGINAL '!$C$13:$M$343,8,0)</f>
        <v>15</v>
      </c>
      <c r="AI125" s="260">
        <f>VLOOKUP(AA125,'PLAN INDICATIVO ORIGINAL '!$C$13:$M$343,9,0)</f>
        <v>15</v>
      </c>
      <c r="AJ125" s="260">
        <f>VLOOKUP(AA125,'PLAN INDICATIVO ORIGINAL '!$C$13:$M$343,10,0)</f>
        <v>60</v>
      </c>
      <c r="AK125" s="260" t="str">
        <f>VLOOKUP(AA125,'PLAN INDICATIVO ORIGINAL '!$C$13:$M$343,11,0)</f>
        <v>Número</v>
      </c>
      <c r="AL125" s="261" t="e">
        <f>VLOOKUP(AA125,'PLAN INDICATIVO ORIGINAL '!$C$13:$M$343,12,0)</f>
        <v>#REF!</v>
      </c>
      <c r="AM125" s="262">
        <f t="shared" ref="AM125:AR125" si="227">+AF125</f>
        <v>15</v>
      </c>
      <c r="AN125" s="262">
        <f t="shared" si="227"/>
        <v>15</v>
      </c>
      <c r="AO125" s="262">
        <f t="shared" si="227"/>
        <v>15</v>
      </c>
      <c r="AP125" s="262">
        <f t="shared" si="227"/>
        <v>15</v>
      </c>
      <c r="AQ125" s="262">
        <f t="shared" si="227"/>
        <v>60</v>
      </c>
      <c r="AR125" s="262" t="str">
        <f t="shared" si="227"/>
        <v>Número</v>
      </c>
      <c r="AS125" s="263" t="s">
        <v>765</v>
      </c>
      <c r="AV125" s="213" t="s">
        <v>410</v>
      </c>
      <c r="AW125" s="213" t="s">
        <v>357</v>
      </c>
      <c r="AX125" s="213" t="s">
        <v>796</v>
      </c>
      <c r="BI125" s="253">
        <v>44</v>
      </c>
      <c r="BJ125" s="58" t="s">
        <v>357</v>
      </c>
    </row>
    <row r="126" spans="1:62" ht="51" customHeight="1">
      <c r="A126" s="253">
        <v>44</v>
      </c>
      <c r="B126" s="253" t="str">
        <f t="shared" si="149"/>
        <v>P44</v>
      </c>
      <c r="C126" s="126" t="s">
        <v>36</v>
      </c>
      <c r="D126" s="292" t="s">
        <v>292</v>
      </c>
      <c r="E126" s="283" t="str">
        <f>+'PLAN INDICATIVO ORIGINAL '!$D$120</f>
        <v>TALENTO HUMANO Y FORMACIÓN PENITENCIARIA</v>
      </c>
      <c r="F126" s="255" t="str">
        <f>+'PLAN INDICATIVO ORIGINAL '!$D$121</f>
        <v>GESTIÓN Y FORMACIÓN DEL TALENTO HUMANO</v>
      </c>
      <c r="G126" s="255" t="s">
        <v>355</v>
      </c>
      <c r="H126" s="256" t="str">
        <f>+'PLAN INDICATIVO ORIGINAL '!$D$145</f>
        <v>Garantizar la gestión del Talento Humano, para que los servidores penitenciarios desarrollen de manera competente y comprometida la Nacionalidad de la Institucional.</v>
      </c>
      <c r="I126" s="256" t="s">
        <v>800</v>
      </c>
      <c r="J126" s="264" t="str">
        <f>+'PLAN INDICATIVO ORIGINAL '!$D$167</f>
        <v>SEGURIDAD Y SALUD EN EL TRABAJO</v>
      </c>
      <c r="K126" s="141" t="s">
        <v>763</v>
      </c>
      <c r="L126" s="141" t="s">
        <v>407</v>
      </c>
      <c r="M126" s="257" t="str">
        <f>+'PLAN INDICATIVO ORIGINAL '!$E$167</f>
        <v>Porcentaje de ERON acompañados que implementan  el Sistema de Gestión en Seguridad y salud en el trabajo - SST de acuerdo con lo establecido en la Decreto 1072 2015</v>
      </c>
      <c r="N126" s="266">
        <f>VLOOKUP(L126,'PLAN INDICATIVO ORIGINAL '!$C$13:$M$343,6,0)</f>
        <v>0.66</v>
      </c>
      <c r="O126" s="266">
        <f>VLOOKUP(L126,'PLAN INDICATIVO ORIGINAL '!$C$13:$M$343,7,0)</f>
        <v>1</v>
      </c>
      <c r="P126" s="266">
        <f>VLOOKUP(L126,'PLAN INDICATIVO ORIGINAL '!$C$13:$M$343,8,0)</f>
        <v>0</v>
      </c>
      <c r="Q126" s="266">
        <f>VLOOKUP(L126,'PLAN INDICATIVO ORIGINAL '!$C$13:$M$343,9,0)</f>
        <v>0</v>
      </c>
      <c r="R126" s="266">
        <f>VLOOKUP(L126,'PLAN INDICATIVO ORIGINAL '!$C$13:$M$343,10,0)</f>
        <v>1</v>
      </c>
      <c r="S126" s="266" t="str">
        <f>VLOOKUP(L126,'PLAN INDICATIVO ORIGINAL '!$C$13:$M$343,11,0)</f>
        <v>Porcentaje</v>
      </c>
      <c r="T126" s="258" t="e">
        <f>VLOOKUP(L126,'PLAN INDICATIVO ORIGINAL '!$C$13:$M$343,12,0)</f>
        <v>#REF!</v>
      </c>
      <c r="U126" s="258">
        <f t="shared" ref="U126:Z126" si="228">+N126*100</f>
        <v>66</v>
      </c>
      <c r="V126" s="258">
        <f t="shared" si="228"/>
        <v>100</v>
      </c>
      <c r="W126" s="258">
        <f t="shared" si="228"/>
        <v>0</v>
      </c>
      <c r="X126" s="258">
        <f t="shared" si="228"/>
        <v>0</v>
      </c>
      <c r="Y126" s="258">
        <f t="shared" si="228"/>
        <v>100</v>
      </c>
      <c r="Z126" s="258" t="e">
        <f t="shared" si="228"/>
        <v>#VALUE!</v>
      </c>
      <c r="AA126" s="253" t="str">
        <f>+'PLAN INDICATIVO ORIGINAL '!C169</f>
        <v>P44</v>
      </c>
      <c r="AB126" s="253" t="str">
        <f>+'PLAN INDICATIVO ORIGINAL '!D169</f>
        <v xml:space="preserve">Funcionarios intervenidos con la Fase 2 del programa de salud mental en los ERON </v>
      </c>
      <c r="AC126" s="58" t="str">
        <f>VLOOKUP(AB126,'PLAN INDICATIVO ORIGINAL '!$D$12:$F$313,3,0)</f>
        <v>SUBDIRECCIÓN DE TALENTO HUMANO</v>
      </c>
      <c r="AD126" s="58" t="str">
        <f>VLOOKUP(AB126,'PLAN INDICATIVO ORIGINAL '!$D$12:$F$313,3,0)</f>
        <v>SUBDIRECCIÓN DE TALENTO HUMANO</v>
      </c>
      <c r="AE126" s="58" t="s">
        <v>796</v>
      </c>
      <c r="AF126" s="259">
        <f>VLOOKUP(AA126,'PLAN INDICATIVO ORIGINAL '!$C$13:$M$343,6,0)</f>
        <v>20</v>
      </c>
      <c r="AG126" s="260">
        <f>VLOOKUP(AA126,'PLAN INDICATIVO ORIGINAL '!$C$13:$M$343,7,0)</f>
        <v>20</v>
      </c>
      <c r="AH126" s="260">
        <f>VLOOKUP(AA126,'PLAN INDICATIVO ORIGINAL '!$C$13:$M$343,8,0)</f>
        <v>20</v>
      </c>
      <c r="AI126" s="260">
        <f>VLOOKUP(AA126,'PLAN INDICATIVO ORIGINAL '!$C$13:$M$343,9,0)</f>
        <v>20</v>
      </c>
      <c r="AJ126" s="260">
        <f>VLOOKUP(AA126,'PLAN INDICATIVO ORIGINAL '!$C$13:$M$343,10,0)</f>
        <v>80</v>
      </c>
      <c r="AK126" s="260" t="str">
        <f>VLOOKUP(AA126,'PLAN INDICATIVO ORIGINAL '!$C$13:$M$343,11,0)</f>
        <v>Número</v>
      </c>
      <c r="AL126" s="261" t="e">
        <f>VLOOKUP(AA126,'PLAN INDICATIVO ORIGINAL '!$C$13:$M$343,12,0)</f>
        <v>#REF!</v>
      </c>
      <c r="AM126" s="262">
        <f t="shared" ref="AM126:AR126" si="229">+AF126</f>
        <v>20</v>
      </c>
      <c r="AN126" s="262">
        <f t="shared" si="229"/>
        <v>20</v>
      </c>
      <c r="AO126" s="262">
        <f t="shared" si="229"/>
        <v>20</v>
      </c>
      <c r="AP126" s="262">
        <f t="shared" si="229"/>
        <v>20</v>
      </c>
      <c r="AQ126" s="262">
        <f t="shared" si="229"/>
        <v>80</v>
      </c>
      <c r="AR126" s="262" t="str">
        <f t="shared" si="229"/>
        <v>Número</v>
      </c>
      <c r="AS126" s="263" t="s">
        <v>765</v>
      </c>
      <c r="AV126" s="213" t="s">
        <v>412</v>
      </c>
      <c r="AW126" s="213" t="s">
        <v>357</v>
      </c>
      <c r="AX126" s="213" t="s">
        <v>796</v>
      </c>
      <c r="BI126" s="253">
        <v>175</v>
      </c>
      <c r="BJ126" s="58" t="s">
        <v>357</v>
      </c>
    </row>
    <row r="127" spans="1:62" ht="54.75" customHeight="1">
      <c r="A127" s="253">
        <v>175</v>
      </c>
      <c r="B127" s="253" t="str">
        <f t="shared" si="149"/>
        <v>P175</v>
      </c>
      <c r="C127" s="126" t="s">
        <v>36</v>
      </c>
      <c r="D127" s="292" t="s">
        <v>292</v>
      </c>
      <c r="E127" s="283" t="str">
        <f>+'PLAN INDICATIVO ORIGINAL '!$D$120</f>
        <v>TALENTO HUMANO Y FORMACIÓN PENITENCIARIA</v>
      </c>
      <c r="F127" s="255" t="str">
        <f>+'PLAN INDICATIVO ORIGINAL '!$D$121</f>
        <v>GESTIÓN Y FORMACIÓN DEL TALENTO HUMANO</v>
      </c>
      <c r="G127" s="255" t="s">
        <v>355</v>
      </c>
      <c r="H127" s="256" t="str">
        <f>+'PLAN INDICATIVO ORIGINAL '!$D$145</f>
        <v>Garantizar la gestión del Talento Humano, para que los servidores penitenciarios desarrollen de manera competente y comprometida la Nacionalidad de la Institucional.</v>
      </c>
      <c r="I127" s="256" t="s">
        <v>800</v>
      </c>
      <c r="J127" s="264" t="str">
        <f>+'PLAN INDICATIVO ORIGINAL '!$D$167</f>
        <v>SEGURIDAD Y SALUD EN EL TRABAJO</v>
      </c>
      <c r="K127" s="141" t="s">
        <v>763</v>
      </c>
      <c r="L127" s="141" t="s">
        <v>407</v>
      </c>
      <c r="M127" s="257" t="str">
        <f>+'PLAN INDICATIVO ORIGINAL '!$E$167</f>
        <v>Porcentaje de ERON acompañados que implementan  el Sistema de Gestión en Seguridad y salud en el trabajo - SST de acuerdo con lo establecido en la Decreto 1072 2015</v>
      </c>
      <c r="N127" s="266">
        <f>VLOOKUP(L127,'PLAN INDICATIVO ORIGINAL '!$C$13:$M$343,6,0)</f>
        <v>0.66</v>
      </c>
      <c r="O127" s="266">
        <f>VLOOKUP(L127,'PLAN INDICATIVO ORIGINAL '!$C$13:$M$343,7,0)</f>
        <v>1</v>
      </c>
      <c r="P127" s="266">
        <f>VLOOKUP(L127,'PLAN INDICATIVO ORIGINAL '!$C$13:$M$343,8,0)</f>
        <v>0</v>
      </c>
      <c r="Q127" s="266">
        <f>VLOOKUP(L127,'PLAN INDICATIVO ORIGINAL '!$C$13:$M$343,9,0)</f>
        <v>0</v>
      </c>
      <c r="R127" s="266">
        <f>VLOOKUP(L127,'PLAN INDICATIVO ORIGINAL '!$C$13:$M$343,10,0)</f>
        <v>1</v>
      </c>
      <c r="S127" s="266" t="str">
        <f>VLOOKUP(L127,'PLAN INDICATIVO ORIGINAL '!$C$13:$M$343,11,0)</f>
        <v>Porcentaje</v>
      </c>
      <c r="T127" s="258" t="e">
        <f>VLOOKUP(L127,'PLAN INDICATIVO ORIGINAL '!$C$13:$M$343,12,0)</f>
        <v>#REF!</v>
      </c>
      <c r="U127" s="258">
        <f t="shared" ref="U127:Z127" si="230">+N127*100</f>
        <v>66</v>
      </c>
      <c r="V127" s="258">
        <f t="shared" si="230"/>
        <v>100</v>
      </c>
      <c r="W127" s="258">
        <f t="shared" si="230"/>
        <v>0</v>
      </c>
      <c r="X127" s="258">
        <f t="shared" si="230"/>
        <v>0</v>
      </c>
      <c r="Y127" s="258">
        <f t="shared" si="230"/>
        <v>100</v>
      </c>
      <c r="Z127" s="258" t="e">
        <f t="shared" si="230"/>
        <v>#VALUE!</v>
      </c>
      <c r="AA127" s="114" t="str">
        <f>+'PLAN INDICATIVO ORIGINAL '!C170</f>
        <v>P175</v>
      </c>
      <c r="AB127" s="253" t="str">
        <f>+'PLAN INDICATIVO ORIGINAL '!D170</f>
        <v>Sistema de gestión en Seguridad y Salud en el Trabajo formulado e implementado</v>
      </c>
      <c r="AC127" s="58" t="str">
        <f>VLOOKUP(AB127,'PLAN INDICATIVO ORIGINAL '!$D$12:$F$313,3,0)</f>
        <v>SUBDIRECCIÓN DE TALENTO HUMANO</v>
      </c>
      <c r="AD127" s="58" t="str">
        <f>VLOOKUP(AB127,'PLAN INDICATIVO ORIGINAL '!$D$12:$F$313,3,0)</f>
        <v>SUBDIRECCIÓN DE TALENTO HUMANO</v>
      </c>
      <c r="AE127" s="58" t="s">
        <v>796</v>
      </c>
      <c r="AF127" s="267">
        <f>VLOOKUP(AA127,'PLAN INDICATIVO ORIGINAL '!$C$13:$M$343,6,0)</f>
        <v>0.5</v>
      </c>
      <c r="AG127" s="268">
        <f>VLOOKUP(AA127,'PLAN INDICATIVO ORIGINAL '!$C$13:$M$343,7,0)</f>
        <v>1</v>
      </c>
      <c r="AH127" s="268">
        <f>VLOOKUP(AA127,'PLAN INDICATIVO ORIGINAL '!$C$13:$M$343,8,0)</f>
        <v>1</v>
      </c>
      <c r="AI127" s="268">
        <f>VLOOKUP(AA127,'PLAN INDICATIVO ORIGINAL '!$C$13:$M$343,9,0)</f>
        <v>1</v>
      </c>
      <c r="AJ127" s="268">
        <f>VLOOKUP(AA127,'PLAN INDICATIVO ORIGINAL '!$C$13:$M$343,10,0)</f>
        <v>1</v>
      </c>
      <c r="AK127" s="268" t="str">
        <f>VLOOKUP(AA127,'PLAN INDICATIVO ORIGINAL '!$C$13:$M$343,11,0)</f>
        <v>Porcentaje</v>
      </c>
      <c r="AL127" s="261" t="e">
        <f>VLOOKUP(AA127,'PLAN INDICATIVO ORIGINAL '!$C$13:$M$343,12,0)</f>
        <v>#REF!</v>
      </c>
      <c r="AM127" s="269">
        <f t="shared" ref="AM127:AR127" si="231">+AF127*100</f>
        <v>50</v>
      </c>
      <c r="AN127" s="269">
        <f t="shared" si="231"/>
        <v>100</v>
      </c>
      <c r="AO127" s="269">
        <f t="shared" si="231"/>
        <v>100</v>
      </c>
      <c r="AP127" s="269">
        <f t="shared" si="231"/>
        <v>100</v>
      </c>
      <c r="AQ127" s="269">
        <f t="shared" si="231"/>
        <v>100</v>
      </c>
      <c r="AR127" s="269" t="e">
        <f t="shared" si="231"/>
        <v>#VALUE!</v>
      </c>
      <c r="AS127" s="263" t="s">
        <v>765</v>
      </c>
      <c r="AV127" s="213" t="s">
        <v>414</v>
      </c>
      <c r="AW127" s="213" t="s">
        <v>357</v>
      </c>
      <c r="AX127" s="213" t="s">
        <v>796</v>
      </c>
      <c r="BI127" s="253">
        <v>177</v>
      </c>
      <c r="BJ127" s="58" t="s">
        <v>427</v>
      </c>
    </row>
    <row r="128" spans="1:62" ht="54.75" customHeight="1">
      <c r="A128" s="253">
        <v>177</v>
      </c>
      <c r="B128" s="253" t="str">
        <f t="shared" si="149"/>
        <v>P177</v>
      </c>
      <c r="C128" s="120" t="s">
        <v>36</v>
      </c>
      <c r="D128" s="287" t="s">
        <v>417</v>
      </c>
      <c r="E128" s="283" t="str">
        <f>+'PLAN INDICATIVO ORIGINAL '!$D$171</f>
        <v>GESTIÓN INSTITUCIONAL, JURIDICA Y DEFENSA</v>
      </c>
      <c r="F128" s="255" t="str">
        <f>+'PLAN INDICATIVO ORIGINAL '!$D$172</f>
        <v>PLANEACIÓN Y GESTIÓN</v>
      </c>
      <c r="G128" s="255" t="s">
        <v>425</v>
      </c>
      <c r="H128" s="256" t="str">
        <f>+'PLAN INDICATIVO ORIGINAL '!$D$173</f>
        <v>Implementar un modelo de planeación y gestión que articule la adopción de políticas, afiance la actuación administrativa,  facilite el cumplimiento de las metas institucionales y la prestación de servicios a la comunidad.</v>
      </c>
      <c r="I128" s="256" t="s">
        <v>801</v>
      </c>
      <c r="J128" s="264" t="str">
        <f>+'PLAN INDICATIVO ORIGINAL '!$D$174</f>
        <v>GESTIÓN MISIONAL Y DE GOBIERNO</v>
      </c>
      <c r="K128" s="264" t="s">
        <v>767</v>
      </c>
      <c r="L128" s="141" t="s">
        <v>429</v>
      </c>
      <c r="M128" s="265" t="str">
        <f>+'PLAN INDICATIVO ORIGINAL '!$E$174</f>
        <v>Porcentaje de cumplimiento del Plan de Direccionamiento Estratégico</v>
      </c>
      <c r="N128" s="266">
        <f>VLOOKUP(L128,'PLAN INDICATIVO ORIGINAL '!$C$13:$M$343,6,0)</f>
        <v>0.92</v>
      </c>
      <c r="O128" s="266">
        <f>VLOOKUP(L128,'PLAN INDICATIVO ORIGINAL '!$C$13:$M$343,7,0)</f>
        <v>0.95</v>
      </c>
      <c r="P128" s="266">
        <f>VLOOKUP(L128,'PLAN INDICATIVO ORIGINAL '!$C$13:$M$343,8,0)</f>
        <v>0.98</v>
      </c>
      <c r="Q128" s="266">
        <f>VLOOKUP(L128,'PLAN INDICATIVO ORIGINAL '!$C$13:$M$343,9,0)</f>
        <v>1</v>
      </c>
      <c r="R128" s="266">
        <f>VLOOKUP(L128,'PLAN INDICATIVO ORIGINAL '!$C$13:$M$343,10,0)</f>
        <v>1</v>
      </c>
      <c r="S128" s="266" t="str">
        <f>VLOOKUP(L128,'PLAN INDICATIVO ORIGINAL '!$C$13:$M$343,11,0)</f>
        <v>Porcentaje</v>
      </c>
      <c r="T128" s="258" t="e">
        <f>VLOOKUP(L128,'PLAN INDICATIVO ORIGINAL '!$C$13:$M$343,12,0)</f>
        <v>#REF!</v>
      </c>
      <c r="U128" s="258">
        <f t="shared" ref="U128:Z128" si="232">+N128*100</f>
        <v>92</v>
      </c>
      <c r="V128" s="258">
        <f t="shared" si="232"/>
        <v>95</v>
      </c>
      <c r="W128" s="258">
        <f t="shared" si="232"/>
        <v>98</v>
      </c>
      <c r="X128" s="258">
        <f t="shared" si="232"/>
        <v>100</v>
      </c>
      <c r="Y128" s="258">
        <f t="shared" si="232"/>
        <v>100</v>
      </c>
      <c r="Z128" s="258" t="e">
        <f t="shared" si="232"/>
        <v>#VALUE!</v>
      </c>
      <c r="AA128" s="114" t="str">
        <f>+'PLAN INDICATIVO ORIGINAL '!C175</f>
        <v>P177</v>
      </c>
      <c r="AB128" s="253" t="str">
        <f>+'PLAN INDICATIVO ORIGINAL '!D175</f>
        <v>Plan de Direccionamiento estratégico  socializado en las  6 Regionales y 138 ERON</v>
      </c>
      <c r="AC128" s="58" t="str">
        <f>VLOOKUP(AB128,'PLAN INDICATIVO ORIGINAL '!$D$12:$F$313,3,0)</f>
        <v>OFICINA ASESORA DE PLANEACIÓN</v>
      </c>
      <c r="AD128" s="58" t="str">
        <f>VLOOKUP(AB128,'PLAN INDICATIVO ORIGINAL '!$D$12:$F$313,3,0)</f>
        <v>OFICINA ASESORA DE PLANEACIÓN</v>
      </c>
      <c r="AE128" s="58" t="s">
        <v>802</v>
      </c>
      <c r="AF128" s="259">
        <f>VLOOKUP(AA128,'PLAN INDICATIVO ORIGINAL '!$C$13:$M$343,6,0)</f>
        <v>144</v>
      </c>
      <c r="AG128" s="260">
        <f>VLOOKUP(AA128,'PLAN INDICATIVO ORIGINAL '!$C$13:$M$343,7,0)</f>
        <v>0</v>
      </c>
      <c r="AH128" s="260">
        <f>VLOOKUP(AA128,'PLAN INDICATIVO ORIGINAL '!$C$13:$M$343,8,0)</f>
        <v>0</v>
      </c>
      <c r="AI128" s="260">
        <f>VLOOKUP(AA128,'PLAN INDICATIVO ORIGINAL '!$C$13:$M$343,9,0)</f>
        <v>0</v>
      </c>
      <c r="AJ128" s="260">
        <f>VLOOKUP(AA128,'PLAN INDICATIVO ORIGINAL '!$C$13:$M$343,10,0)</f>
        <v>144</v>
      </c>
      <c r="AK128" s="260" t="str">
        <f>VLOOKUP(AA128,'PLAN INDICATIVO ORIGINAL '!$C$13:$M$343,11,0)</f>
        <v>Número</v>
      </c>
      <c r="AL128" s="261" t="e">
        <f>VLOOKUP(AA128,'PLAN INDICATIVO ORIGINAL '!$C$13:$M$343,12,0)</f>
        <v>#REF!</v>
      </c>
      <c r="AM128" s="262">
        <f t="shared" ref="AM128:AR128" si="233">+AF128</f>
        <v>144</v>
      </c>
      <c r="AN128" s="262">
        <f t="shared" si="233"/>
        <v>0</v>
      </c>
      <c r="AO128" s="262">
        <f t="shared" si="233"/>
        <v>0</v>
      </c>
      <c r="AP128" s="262">
        <f t="shared" si="233"/>
        <v>0</v>
      </c>
      <c r="AQ128" s="262">
        <f t="shared" si="233"/>
        <v>144</v>
      </c>
      <c r="AR128" s="262" t="str">
        <f t="shared" si="233"/>
        <v>Número</v>
      </c>
      <c r="AS128" s="263" t="s">
        <v>765</v>
      </c>
      <c r="AV128" s="213" t="s">
        <v>432</v>
      </c>
      <c r="AW128" s="213" t="s">
        <v>427</v>
      </c>
      <c r="AX128" s="213" t="s">
        <v>802</v>
      </c>
      <c r="BI128" s="253">
        <v>153</v>
      </c>
      <c r="BJ128" s="58" t="s">
        <v>427</v>
      </c>
    </row>
    <row r="129" spans="1:62" ht="54.75" customHeight="1">
      <c r="A129" s="253">
        <v>178</v>
      </c>
      <c r="B129" s="253" t="str">
        <f t="shared" si="149"/>
        <v>P178</v>
      </c>
      <c r="C129" s="120" t="s">
        <v>36</v>
      </c>
      <c r="D129" s="287" t="s">
        <v>417</v>
      </c>
      <c r="E129" s="283" t="str">
        <f>+'PLAN INDICATIVO ORIGINAL '!$D$171</f>
        <v>GESTIÓN INSTITUCIONAL, JURIDICA Y DEFENSA</v>
      </c>
      <c r="F129" s="255" t="str">
        <f>+'PLAN INDICATIVO ORIGINAL '!$D$172</f>
        <v>PLANEACIÓN Y GESTIÓN</v>
      </c>
      <c r="G129" s="255" t="s">
        <v>425</v>
      </c>
      <c r="H129" s="256" t="str">
        <f>+'PLAN INDICATIVO ORIGINAL '!$D$173</f>
        <v>Implementar un modelo de planeación y gestión que articule la adopción de políticas, afiance la actuación administrativa,  facilite el cumplimiento de las metas institucionales y la prestación de servicios a la comunidad.</v>
      </c>
      <c r="I129" s="256" t="s">
        <v>801</v>
      </c>
      <c r="J129" s="264" t="str">
        <f>+'PLAN INDICATIVO ORIGINAL '!$D$174</f>
        <v>GESTIÓN MISIONAL Y DE GOBIERNO</v>
      </c>
      <c r="K129" s="264" t="s">
        <v>767</v>
      </c>
      <c r="L129" s="141" t="s">
        <v>429</v>
      </c>
      <c r="M129" s="265" t="str">
        <f>+'PLAN INDICATIVO ORIGINAL '!$E$174</f>
        <v>Porcentaje de cumplimiento del Plan de Direccionamiento Estratégico</v>
      </c>
      <c r="N129" s="266">
        <f>VLOOKUP(L129,'PLAN INDICATIVO ORIGINAL '!$C$13:$M$343,6,0)</f>
        <v>0.92</v>
      </c>
      <c r="O129" s="266">
        <f>VLOOKUP(L129,'PLAN INDICATIVO ORIGINAL '!$C$13:$M$343,7,0)</f>
        <v>0.95</v>
      </c>
      <c r="P129" s="266">
        <f>VLOOKUP(L129,'PLAN INDICATIVO ORIGINAL '!$C$13:$M$343,8,0)</f>
        <v>0.98</v>
      </c>
      <c r="Q129" s="266">
        <f>VLOOKUP(L129,'PLAN INDICATIVO ORIGINAL '!$C$13:$M$343,9,0)</f>
        <v>1</v>
      </c>
      <c r="R129" s="266">
        <f>VLOOKUP(L129,'PLAN INDICATIVO ORIGINAL '!$C$13:$M$343,10,0)</f>
        <v>1</v>
      </c>
      <c r="S129" s="266" t="str">
        <f>VLOOKUP(L129,'PLAN INDICATIVO ORIGINAL '!$C$13:$M$343,11,0)</f>
        <v>Porcentaje</v>
      </c>
      <c r="T129" s="258" t="e">
        <f>VLOOKUP(L129,'PLAN INDICATIVO ORIGINAL '!$C$13:$M$343,12,0)</f>
        <v>#REF!</v>
      </c>
      <c r="U129" s="258">
        <f t="shared" ref="U129:Z129" si="234">+N129*100</f>
        <v>92</v>
      </c>
      <c r="V129" s="258">
        <f t="shared" si="234"/>
        <v>95</v>
      </c>
      <c r="W129" s="258">
        <f t="shared" si="234"/>
        <v>98</v>
      </c>
      <c r="X129" s="258">
        <f t="shared" si="234"/>
        <v>100</v>
      </c>
      <c r="Y129" s="258">
        <f t="shared" si="234"/>
        <v>100</v>
      </c>
      <c r="Z129" s="258" t="e">
        <f t="shared" si="234"/>
        <v>#VALUE!</v>
      </c>
      <c r="AA129" s="114" t="s">
        <v>434</v>
      </c>
      <c r="AB129" s="253" t="str">
        <f>+'PLAN INDICATIVO ORIGINAL '!D176</f>
        <v xml:space="preserve">Plan de Acción Institucional formulado y aprobado </v>
      </c>
      <c r="AC129" s="58" t="str">
        <f>VLOOKUP(AB129,'PLAN INDICATIVO ORIGINAL '!$D$12:$F$313,3,0)</f>
        <v>OFICINA ASESORA DE PLANEACIÓN</v>
      </c>
      <c r="AD129" s="58" t="str">
        <f>VLOOKUP(AB129,'PLAN INDICATIVO ORIGINAL '!$D$12:$F$313,3,0)</f>
        <v>OFICINA ASESORA DE PLANEACIÓN</v>
      </c>
      <c r="AE129" s="58" t="s">
        <v>802</v>
      </c>
      <c r="AF129" s="259">
        <f>VLOOKUP(AA129,'PLAN INDICATIVO ORIGINAL '!$C$13:$M$343,6,0)</f>
        <v>1</v>
      </c>
      <c r="AG129" s="260">
        <f>VLOOKUP(AA129,'PLAN INDICATIVO ORIGINAL '!$C$13:$M$343,7,0)</f>
        <v>1</v>
      </c>
      <c r="AH129" s="260">
        <f>VLOOKUP(AA129,'PLAN INDICATIVO ORIGINAL '!$C$13:$M$343,8,0)</f>
        <v>1</v>
      </c>
      <c r="AI129" s="260">
        <f>VLOOKUP(AA129,'PLAN INDICATIVO ORIGINAL '!$C$13:$M$343,9,0)</f>
        <v>1</v>
      </c>
      <c r="AJ129" s="260">
        <f>VLOOKUP(AA129,'PLAN INDICATIVO ORIGINAL '!$C$13:$M$343,10,0)</f>
        <v>4</v>
      </c>
      <c r="AK129" s="260" t="str">
        <f>VLOOKUP(AA129,'PLAN INDICATIVO ORIGINAL '!$C$13:$M$343,11,0)</f>
        <v>Número</v>
      </c>
      <c r="AL129" s="261" t="e">
        <f>VLOOKUP(AA129,'PLAN INDICATIVO ORIGINAL '!$C$13:$M$343,12,0)</f>
        <v>#REF!</v>
      </c>
      <c r="AM129" s="262">
        <f t="shared" ref="AM129:AR129" si="235">+AF129</f>
        <v>1</v>
      </c>
      <c r="AN129" s="262">
        <f t="shared" si="235"/>
        <v>1</v>
      </c>
      <c r="AO129" s="262">
        <f t="shared" si="235"/>
        <v>1</v>
      </c>
      <c r="AP129" s="262">
        <f t="shared" si="235"/>
        <v>1</v>
      </c>
      <c r="AQ129" s="262">
        <f t="shared" si="235"/>
        <v>4</v>
      </c>
      <c r="AR129" s="262" t="str">
        <f t="shared" si="235"/>
        <v>Número</v>
      </c>
      <c r="AS129" s="263" t="s">
        <v>765</v>
      </c>
      <c r="BI129" s="253"/>
      <c r="BJ129" s="58"/>
    </row>
    <row r="130" spans="1:62" ht="54.75" customHeight="1">
      <c r="A130" s="253">
        <v>153</v>
      </c>
      <c r="B130" s="253" t="str">
        <f t="shared" si="149"/>
        <v>P153</v>
      </c>
      <c r="C130" s="120" t="s">
        <v>53</v>
      </c>
      <c r="D130" s="287" t="s">
        <v>417</v>
      </c>
      <c r="E130" s="283" t="str">
        <f>+'PLAN INDICATIVO ORIGINAL '!$D$171</f>
        <v>GESTIÓN INSTITUCIONAL, JURIDICA Y DEFENSA</v>
      </c>
      <c r="F130" s="255" t="str">
        <f>+'PLAN INDICATIVO ORIGINAL '!$D$172</f>
        <v>PLANEACIÓN Y GESTIÓN</v>
      </c>
      <c r="G130" s="255" t="s">
        <v>425</v>
      </c>
      <c r="H130" s="256" t="str">
        <f>+'PLAN INDICATIVO ORIGINAL '!$D$173</f>
        <v>Implementar un modelo de planeación y gestión que articule la adopción de políticas, afiance la actuación administrativa,  facilite el cumplimiento de las metas institucionales y la prestación de servicios a la comunidad.</v>
      </c>
      <c r="I130" s="256" t="s">
        <v>801</v>
      </c>
      <c r="J130" s="264" t="str">
        <f>+'PLAN INDICATIVO ORIGINAL '!$D$174</f>
        <v>GESTIÓN MISIONAL Y DE GOBIERNO</v>
      </c>
      <c r="K130" s="264" t="s">
        <v>767</v>
      </c>
      <c r="L130" s="141" t="s">
        <v>429</v>
      </c>
      <c r="M130" s="265" t="str">
        <f>+'PLAN INDICATIVO ORIGINAL '!$E$174</f>
        <v>Porcentaje de cumplimiento del Plan de Direccionamiento Estratégico</v>
      </c>
      <c r="N130" s="266">
        <f>VLOOKUP(L130,'PLAN INDICATIVO ORIGINAL '!$C$13:$M$343,6,0)</f>
        <v>0.92</v>
      </c>
      <c r="O130" s="266">
        <f>VLOOKUP(L130,'PLAN INDICATIVO ORIGINAL '!$C$13:$M$343,7,0)</f>
        <v>0.95</v>
      </c>
      <c r="P130" s="266">
        <f>VLOOKUP(L130,'PLAN INDICATIVO ORIGINAL '!$C$13:$M$343,8,0)</f>
        <v>0.98</v>
      </c>
      <c r="Q130" s="266">
        <f>VLOOKUP(L130,'PLAN INDICATIVO ORIGINAL '!$C$13:$M$343,9,0)</f>
        <v>1</v>
      </c>
      <c r="R130" s="266">
        <f>VLOOKUP(L130,'PLAN INDICATIVO ORIGINAL '!$C$13:$M$343,10,0)</f>
        <v>1</v>
      </c>
      <c r="S130" s="266" t="str">
        <f>VLOOKUP(L130,'PLAN INDICATIVO ORIGINAL '!$C$13:$M$343,11,0)</f>
        <v>Porcentaje</v>
      </c>
      <c r="T130" s="258" t="e">
        <f>VLOOKUP(L130,'PLAN INDICATIVO ORIGINAL '!$C$13:$M$343,12,0)</f>
        <v>#REF!</v>
      </c>
      <c r="U130" s="258">
        <f t="shared" ref="U130:Z130" si="236">+N130*100</f>
        <v>92</v>
      </c>
      <c r="V130" s="258">
        <f t="shared" si="236"/>
        <v>95</v>
      </c>
      <c r="W130" s="258">
        <f t="shared" si="236"/>
        <v>98</v>
      </c>
      <c r="X130" s="258">
        <f t="shared" si="236"/>
        <v>100</v>
      </c>
      <c r="Y130" s="258">
        <f t="shared" si="236"/>
        <v>100</v>
      </c>
      <c r="Z130" s="258" t="e">
        <f t="shared" si="236"/>
        <v>#VALUE!</v>
      </c>
      <c r="AA130" s="114" t="str">
        <f>+'PLAN INDICATIVO ORIGINAL '!C177</f>
        <v>P153</v>
      </c>
      <c r="AB130" s="253" t="str">
        <f>+'PLAN INDICATIVO ORIGINAL '!D177</f>
        <v xml:space="preserve">Plan de Direccionamiento estratégico con seguimiento anual </v>
      </c>
      <c r="AC130" s="58" t="str">
        <f>VLOOKUP(AB130,'PLAN INDICATIVO ORIGINAL '!$D$12:$F$313,3,0)</f>
        <v>OFICINA ASESORA DE PLANEACIÓN</v>
      </c>
      <c r="AD130" s="58" t="str">
        <f>VLOOKUP(AB130,'PLAN INDICATIVO ORIGINAL '!$D$12:$F$313,3,0)</f>
        <v>OFICINA ASESORA DE PLANEACIÓN</v>
      </c>
      <c r="AE130" s="58" t="s">
        <v>802</v>
      </c>
      <c r="AF130" s="259">
        <f>VLOOKUP(AA130,'PLAN INDICATIVO ORIGINAL '!$C$13:$M$343,6,0)</f>
        <v>1</v>
      </c>
      <c r="AG130" s="260">
        <f>VLOOKUP(AA130,'PLAN INDICATIVO ORIGINAL '!$C$13:$M$343,7,0)</f>
        <v>1</v>
      </c>
      <c r="AH130" s="260">
        <f>VLOOKUP(AA130,'PLAN INDICATIVO ORIGINAL '!$C$13:$M$343,8,0)</f>
        <v>1</v>
      </c>
      <c r="AI130" s="260">
        <f>VLOOKUP(AA130,'PLAN INDICATIVO ORIGINAL '!$C$13:$M$343,9,0)</f>
        <v>1</v>
      </c>
      <c r="AJ130" s="260">
        <f>VLOOKUP(AA130,'PLAN INDICATIVO ORIGINAL '!$C$13:$M$343,10,0)</f>
        <v>4</v>
      </c>
      <c r="AK130" s="260" t="str">
        <f>VLOOKUP(AA130,'PLAN INDICATIVO ORIGINAL '!$C$13:$M$343,11,0)</f>
        <v>Número</v>
      </c>
      <c r="AL130" s="261" t="e">
        <f>VLOOKUP(AA130,'PLAN INDICATIVO ORIGINAL '!$C$13:$M$343,12,0)</f>
        <v>#REF!</v>
      </c>
      <c r="AM130" s="262">
        <f t="shared" ref="AM130:AR130" si="237">+AF130</f>
        <v>1</v>
      </c>
      <c r="AN130" s="262">
        <f t="shared" si="237"/>
        <v>1</v>
      </c>
      <c r="AO130" s="262">
        <f t="shared" si="237"/>
        <v>1</v>
      </c>
      <c r="AP130" s="262">
        <f t="shared" si="237"/>
        <v>1</v>
      </c>
      <c r="AQ130" s="262">
        <f t="shared" si="237"/>
        <v>4</v>
      </c>
      <c r="AR130" s="262" t="str">
        <f t="shared" si="237"/>
        <v>Número</v>
      </c>
      <c r="AS130" s="263" t="s">
        <v>765</v>
      </c>
      <c r="AV130" s="213" t="s">
        <v>436</v>
      </c>
      <c r="AW130" s="213" t="s">
        <v>427</v>
      </c>
      <c r="AX130" s="213" t="s">
        <v>802</v>
      </c>
      <c r="BI130" s="253">
        <v>154</v>
      </c>
      <c r="BJ130" s="58" t="s">
        <v>427</v>
      </c>
    </row>
    <row r="131" spans="1:62" ht="54.75" customHeight="1">
      <c r="A131" s="253">
        <v>154</v>
      </c>
      <c r="B131" s="253" t="str">
        <f t="shared" si="149"/>
        <v>P154</v>
      </c>
      <c r="C131" s="120" t="s">
        <v>56</v>
      </c>
      <c r="D131" s="287" t="s">
        <v>417</v>
      </c>
      <c r="E131" s="283" t="str">
        <f>+'PLAN INDICATIVO ORIGINAL '!$D$171</f>
        <v>GESTIÓN INSTITUCIONAL, JURIDICA Y DEFENSA</v>
      </c>
      <c r="F131" s="255" t="str">
        <f>+'PLAN INDICATIVO ORIGINAL '!$D$172</f>
        <v>PLANEACIÓN Y GESTIÓN</v>
      </c>
      <c r="G131" s="255" t="s">
        <v>425</v>
      </c>
      <c r="H131" s="256" t="str">
        <f>+'PLAN INDICATIVO ORIGINAL '!$D$173</f>
        <v>Implementar un modelo de planeación y gestión que articule la adopción de políticas, afiance la actuación administrativa,  facilite el cumplimiento de las metas institucionales y la prestación de servicios a la comunidad.</v>
      </c>
      <c r="I131" s="256" t="s">
        <v>801</v>
      </c>
      <c r="J131" s="264" t="str">
        <f>+'PLAN INDICATIVO ORIGINAL '!$D$174</f>
        <v>GESTIÓN MISIONAL Y DE GOBIERNO</v>
      </c>
      <c r="K131" s="264" t="s">
        <v>767</v>
      </c>
      <c r="L131" s="141" t="s">
        <v>429</v>
      </c>
      <c r="M131" s="265" t="str">
        <f>+'PLAN INDICATIVO ORIGINAL '!$E$174</f>
        <v>Porcentaje de cumplimiento del Plan de Direccionamiento Estratégico</v>
      </c>
      <c r="N131" s="266">
        <f>VLOOKUP(L131,'PLAN INDICATIVO ORIGINAL '!$C$13:$M$343,6,0)</f>
        <v>0.92</v>
      </c>
      <c r="O131" s="266">
        <f>VLOOKUP(L131,'PLAN INDICATIVO ORIGINAL '!$C$13:$M$343,7,0)</f>
        <v>0.95</v>
      </c>
      <c r="P131" s="266">
        <f>VLOOKUP(L131,'PLAN INDICATIVO ORIGINAL '!$C$13:$M$343,8,0)</f>
        <v>0.98</v>
      </c>
      <c r="Q131" s="266">
        <f>VLOOKUP(L131,'PLAN INDICATIVO ORIGINAL '!$C$13:$M$343,9,0)</f>
        <v>1</v>
      </c>
      <c r="R131" s="266">
        <f>VLOOKUP(L131,'PLAN INDICATIVO ORIGINAL '!$C$13:$M$343,10,0)</f>
        <v>1</v>
      </c>
      <c r="S131" s="266" t="str">
        <f>VLOOKUP(L131,'PLAN INDICATIVO ORIGINAL '!$C$13:$M$343,11,0)</f>
        <v>Porcentaje</v>
      </c>
      <c r="T131" s="258" t="e">
        <f>VLOOKUP(L131,'PLAN INDICATIVO ORIGINAL '!$C$13:$M$343,12,0)</f>
        <v>#REF!</v>
      </c>
      <c r="U131" s="258">
        <f t="shared" ref="U131:Z131" si="238">+N131*100</f>
        <v>92</v>
      </c>
      <c r="V131" s="258">
        <f t="shared" si="238"/>
        <v>95</v>
      </c>
      <c r="W131" s="258">
        <f t="shared" si="238"/>
        <v>98</v>
      </c>
      <c r="X131" s="258">
        <f t="shared" si="238"/>
        <v>100</v>
      </c>
      <c r="Y131" s="258">
        <f t="shared" si="238"/>
        <v>100</v>
      </c>
      <c r="Z131" s="258" t="e">
        <f t="shared" si="238"/>
        <v>#VALUE!</v>
      </c>
      <c r="AA131" s="114" t="str">
        <f>+'PLAN INDICATIVO ORIGINAL '!C178</f>
        <v>P154</v>
      </c>
      <c r="AB131" s="253" t="str">
        <f>+'PLAN INDICATIVO ORIGINAL '!D178</f>
        <v>Tableros de control de los indicadores institucionales, SINERGIA diseñados</v>
      </c>
      <c r="AC131" s="58" t="str">
        <f>VLOOKUP(AB131,'PLAN INDICATIVO ORIGINAL '!$D$12:$F$313,3,0)</f>
        <v>OFICINA ASESORA DE PLANEACIÓN</v>
      </c>
      <c r="AD131" s="58" t="str">
        <f>VLOOKUP(AB131,'PLAN INDICATIVO ORIGINAL '!$D$12:$F$313,3,0)</f>
        <v>OFICINA ASESORA DE PLANEACIÓN</v>
      </c>
      <c r="AE131" s="58" t="s">
        <v>802</v>
      </c>
      <c r="AF131" s="259">
        <f>VLOOKUP(AA131,'PLAN INDICATIVO ORIGINAL '!$C$13:$M$343,6,0)</f>
        <v>4</v>
      </c>
      <c r="AG131" s="260">
        <f>VLOOKUP(AA131,'PLAN INDICATIVO ORIGINAL '!$C$13:$M$343,7,0)</f>
        <v>0</v>
      </c>
      <c r="AH131" s="260">
        <f>VLOOKUP(AA131,'PLAN INDICATIVO ORIGINAL '!$C$13:$M$343,8,0)</f>
        <v>0</v>
      </c>
      <c r="AI131" s="260">
        <f>VLOOKUP(AA131,'PLAN INDICATIVO ORIGINAL '!$C$13:$M$343,9,0)</f>
        <v>0</v>
      </c>
      <c r="AJ131" s="260">
        <f>VLOOKUP(AA131,'PLAN INDICATIVO ORIGINAL '!$C$13:$M$343,10,0)</f>
        <v>4</v>
      </c>
      <c r="AK131" s="260" t="str">
        <f>VLOOKUP(AA131,'PLAN INDICATIVO ORIGINAL '!$C$13:$M$343,11,0)</f>
        <v>Número</v>
      </c>
      <c r="AL131" s="261" t="e">
        <f>VLOOKUP(AA131,'PLAN INDICATIVO ORIGINAL '!$C$13:$M$343,12,0)</f>
        <v>#REF!</v>
      </c>
      <c r="AM131" s="262">
        <f t="shared" ref="AM131:AR131" si="239">+AF131</f>
        <v>4</v>
      </c>
      <c r="AN131" s="262">
        <f t="shared" si="239"/>
        <v>0</v>
      </c>
      <c r="AO131" s="262">
        <f t="shared" si="239"/>
        <v>0</v>
      </c>
      <c r="AP131" s="262">
        <f t="shared" si="239"/>
        <v>0</v>
      </c>
      <c r="AQ131" s="262">
        <f t="shared" si="239"/>
        <v>4</v>
      </c>
      <c r="AR131" s="262" t="str">
        <f t="shared" si="239"/>
        <v>Número</v>
      </c>
      <c r="AS131" s="263" t="s">
        <v>765</v>
      </c>
      <c r="AV131" s="213" t="s">
        <v>437</v>
      </c>
      <c r="AW131" s="213" t="s">
        <v>427</v>
      </c>
      <c r="AX131" s="213" t="s">
        <v>802</v>
      </c>
      <c r="BI131" s="253">
        <v>155</v>
      </c>
      <c r="BJ131" s="58" t="s">
        <v>427</v>
      </c>
    </row>
    <row r="132" spans="1:62" ht="51" customHeight="1">
      <c r="A132" s="253">
        <v>155</v>
      </c>
      <c r="B132" s="253" t="str">
        <f t="shared" si="149"/>
        <v>P155</v>
      </c>
      <c r="C132" s="120" t="s">
        <v>59</v>
      </c>
      <c r="D132" s="287" t="s">
        <v>417</v>
      </c>
      <c r="E132" s="283" t="str">
        <f>+'PLAN INDICATIVO ORIGINAL '!$D$171</f>
        <v>GESTIÓN INSTITUCIONAL, JURIDICA Y DEFENSA</v>
      </c>
      <c r="F132" s="255" t="str">
        <f>+'PLAN INDICATIVO ORIGINAL '!$D$172</f>
        <v>PLANEACIÓN Y GESTIÓN</v>
      </c>
      <c r="G132" s="255" t="s">
        <v>425</v>
      </c>
      <c r="H132" s="256" t="str">
        <f>+'PLAN INDICATIVO ORIGINAL '!$D$173</f>
        <v>Implementar un modelo de planeación y gestión que articule la adopción de políticas, afiance la actuación administrativa,  facilite el cumplimiento de las metas institucionales y la prestación de servicios a la comunidad.</v>
      </c>
      <c r="I132" s="256" t="s">
        <v>801</v>
      </c>
      <c r="J132" s="264" t="str">
        <f>+'PLAN INDICATIVO ORIGINAL '!$D$174</f>
        <v>GESTIÓN MISIONAL Y DE GOBIERNO</v>
      </c>
      <c r="K132" s="264" t="s">
        <v>767</v>
      </c>
      <c r="L132" s="141" t="s">
        <v>429</v>
      </c>
      <c r="M132" s="265" t="str">
        <f>+'PLAN INDICATIVO ORIGINAL '!$E$174</f>
        <v>Porcentaje de cumplimiento del Plan de Direccionamiento Estratégico</v>
      </c>
      <c r="N132" s="266">
        <f>VLOOKUP(L132,'PLAN INDICATIVO ORIGINAL '!$C$13:$M$343,6,0)</f>
        <v>0.92</v>
      </c>
      <c r="O132" s="266">
        <f>VLOOKUP(L132,'PLAN INDICATIVO ORIGINAL '!$C$13:$M$343,7,0)</f>
        <v>0.95</v>
      </c>
      <c r="P132" s="266">
        <f>VLOOKUP(L132,'PLAN INDICATIVO ORIGINAL '!$C$13:$M$343,8,0)</f>
        <v>0.98</v>
      </c>
      <c r="Q132" s="266">
        <f>VLOOKUP(L132,'PLAN INDICATIVO ORIGINAL '!$C$13:$M$343,9,0)</f>
        <v>1</v>
      </c>
      <c r="R132" s="266">
        <f>VLOOKUP(L132,'PLAN INDICATIVO ORIGINAL '!$C$13:$M$343,10,0)</f>
        <v>1</v>
      </c>
      <c r="S132" s="266" t="str">
        <f>VLOOKUP(L132,'PLAN INDICATIVO ORIGINAL '!$C$13:$M$343,11,0)</f>
        <v>Porcentaje</v>
      </c>
      <c r="T132" s="258" t="e">
        <f>VLOOKUP(L132,'PLAN INDICATIVO ORIGINAL '!$C$13:$M$343,12,0)</f>
        <v>#REF!</v>
      </c>
      <c r="U132" s="258">
        <f t="shared" ref="U132:Z132" si="240">+N132*100</f>
        <v>92</v>
      </c>
      <c r="V132" s="258">
        <f t="shared" si="240"/>
        <v>95</v>
      </c>
      <c r="W132" s="258">
        <f t="shared" si="240"/>
        <v>98</v>
      </c>
      <c r="X132" s="258">
        <f t="shared" si="240"/>
        <v>100</v>
      </c>
      <c r="Y132" s="258">
        <f t="shared" si="240"/>
        <v>100</v>
      </c>
      <c r="Z132" s="258" t="e">
        <f t="shared" si="240"/>
        <v>#VALUE!</v>
      </c>
      <c r="AA132" s="114" t="str">
        <f>+'PLAN INDICATIVO ORIGINAL '!C179</f>
        <v>P155</v>
      </c>
      <c r="AB132" s="253" t="str">
        <f>+'PLAN INDICATIVO ORIGINAL '!D179</f>
        <v xml:space="preserve">Indicadores sectoriales, institucionales SINERGIA con seguimiento </v>
      </c>
      <c r="AC132" s="58" t="str">
        <f>VLOOKUP(AB132,'PLAN INDICATIVO ORIGINAL '!$D$12:$F$313,3,0)</f>
        <v>OFICINA ASESORA DE PLANEACIÓN</v>
      </c>
      <c r="AD132" s="58" t="str">
        <f>VLOOKUP(AB132,'PLAN INDICATIVO ORIGINAL '!$D$12:$F$313,3,0)</f>
        <v>OFICINA ASESORA DE PLANEACIÓN</v>
      </c>
      <c r="AE132" s="58" t="s">
        <v>802</v>
      </c>
      <c r="AF132" s="267">
        <f>VLOOKUP(AA132,'PLAN INDICATIVO ORIGINAL '!$C$13:$M$343,6,0)</f>
        <v>1</v>
      </c>
      <c r="AG132" s="268">
        <f>VLOOKUP(AA132,'PLAN INDICATIVO ORIGINAL '!$C$13:$M$343,7,0)</f>
        <v>1</v>
      </c>
      <c r="AH132" s="268">
        <f>VLOOKUP(AA132,'PLAN INDICATIVO ORIGINAL '!$C$13:$M$343,8,0)</f>
        <v>1</v>
      </c>
      <c r="AI132" s="268">
        <f>VLOOKUP(AA132,'PLAN INDICATIVO ORIGINAL '!$C$13:$M$343,9,0)</f>
        <v>1</v>
      </c>
      <c r="AJ132" s="268">
        <f>VLOOKUP(AA132,'PLAN INDICATIVO ORIGINAL '!$C$13:$M$343,10,0)</f>
        <v>1</v>
      </c>
      <c r="AK132" s="268" t="str">
        <f>VLOOKUP(AA132,'PLAN INDICATIVO ORIGINAL '!$C$13:$M$343,11,0)</f>
        <v>Porcentaje</v>
      </c>
      <c r="AL132" s="261" t="e">
        <f>VLOOKUP(AA132,'PLAN INDICATIVO ORIGINAL '!$C$13:$M$343,12,0)</f>
        <v>#REF!</v>
      </c>
      <c r="AM132" s="269">
        <f t="shared" ref="AM132:AR132" si="241">+AF132*100</f>
        <v>100</v>
      </c>
      <c r="AN132" s="269">
        <f t="shared" si="241"/>
        <v>100</v>
      </c>
      <c r="AO132" s="269">
        <f t="shared" si="241"/>
        <v>100</v>
      </c>
      <c r="AP132" s="269">
        <f t="shared" si="241"/>
        <v>100</v>
      </c>
      <c r="AQ132" s="269">
        <f t="shared" si="241"/>
        <v>100</v>
      </c>
      <c r="AR132" s="269" t="e">
        <f t="shared" si="241"/>
        <v>#VALUE!</v>
      </c>
      <c r="AS132" s="263" t="s">
        <v>765</v>
      </c>
      <c r="AV132" s="213" t="s">
        <v>439</v>
      </c>
      <c r="AW132" s="213" t="s">
        <v>427</v>
      </c>
      <c r="AX132" s="213" t="s">
        <v>802</v>
      </c>
      <c r="BI132" s="253">
        <v>47</v>
      </c>
      <c r="BJ132" s="58" t="s">
        <v>427</v>
      </c>
    </row>
    <row r="133" spans="1:62" ht="60.75" customHeight="1">
      <c r="A133" s="253">
        <v>47</v>
      </c>
      <c r="B133" s="253" t="str">
        <f t="shared" si="149"/>
        <v>P47</v>
      </c>
      <c r="C133" s="126" t="s">
        <v>62</v>
      </c>
      <c r="D133" s="287" t="s">
        <v>417</v>
      </c>
      <c r="E133" s="283" t="str">
        <f>+'PLAN INDICATIVO ORIGINAL '!$D$171</f>
        <v>GESTIÓN INSTITUCIONAL, JURIDICA Y DEFENSA</v>
      </c>
      <c r="F133" s="255" t="str">
        <f>+'PLAN INDICATIVO ORIGINAL '!$D$172</f>
        <v>PLANEACIÓN Y GESTIÓN</v>
      </c>
      <c r="G133" s="255" t="s">
        <v>425</v>
      </c>
      <c r="H133" s="256" t="str">
        <f>+'PLAN INDICATIVO ORIGINAL '!$D$173</f>
        <v>Implementar un modelo de planeación y gestión que articule la adopción de políticas, afiance la actuación administrativa,  facilite el cumplimiento de las metas institucionales y la prestación de servicios a la comunidad.</v>
      </c>
      <c r="I133" s="256" t="s">
        <v>801</v>
      </c>
      <c r="J133" s="264" t="str">
        <f>+'PLAN INDICATIVO ORIGINAL '!$D$174</f>
        <v>GESTIÓN MISIONAL Y DE GOBIERNO</v>
      </c>
      <c r="K133" s="264" t="s">
        <v>767</v>
      </c>
      <c r="L133" s="141" t="s">
        <v>429</v>
      </c>
      <c r="M133" s="265" t="str">
        <f>+'PLAN INDICATIVO ORIGINAL '!$E$174</f>
        <v>Porcentaje de cumplimiento del Plan de Direccionamiento Estratégico</v>
      </c>
      <c r="N133" s="266">
        <f>VLOOKUP(L133,'PLAN INDICATIVO ORIGINAL '!$C$13:$M$343,6,0)</f>
        <v>0.92</v>
      </c>
      <c r="O133" s="266">
        <f>VLOOKUP(L133,'PLAN INDICATIVO ORIGINAL '!$C$13:$M$343,7,0)</f>
        <v>0.95</v>
      </c>
      <c r="P133" s="266">
        <f>VLOOKUP(L133,'PLAN INDICATIVO ORIGINAL '!$C$13:$M$343,8,0)</f>
        <v>0.98</v>
      </c>
      <c r="Q133" s="266">
        <f>VLOOKUP(L133,'PLAN INDICATIVO ORIGINAL '!$C$13:$M$343,9,0)</f>
        <v>1</v>
      </c>
      <c r="R133" s="266">
        <f>VLOOKUP(L133,'PLAN INDICATIVO ORIGINAL '!$C$13:$M$343,10,0)</f>
        <v>1</v>
      </c>
      <c r="S133" s="266" t="str">
        <f>VLOOKUP(L133,'PLAN INDICATIVO ORIGINAL '!$C$13:$M$343,11,0)</f>
        <v>Porcentaje</v>
      </c>
      <c r="T133" s="258" t="e">
        <f>VLOOKUP(L133,'PLAN INDICATIVO ORIGINAL '!$C$13:$M$343,12,0)</f>
        <v>#REF!</v>
      </c>
      <c r="U133" s="258">
        <f t="shared" ref="U133:Z133" si="242">+N133*100</f>
        <v>92</v>
      </c>
      <c r="V133" s="258">
        <f t="shared" si="242"/>
        <v>95</v>
      </c>
      <c r="W133" s="258">
        <f t="shared" si="242"/>
        <v>98</v>
      </c>
      <c r="X133" s="258">
        <f t="shared" si="242"/>
        <v>100</v>
      </c>
      <c r="Y133" s="258">
        <f t="shared" si="242"/>
        <v>100</v>
      </c>
      <c r="Z133" s="258" t="e">
        <f t="shared" si="242"/>
        <v>#VALUE!</v>
      </c>
      <c r="AA133" s="253" t="str">
        <f>+'PLAN INDICATIVO ORIGINAL '!C180</f>
        <v>P47</v>
      </c>
      <c r="AB133" s="253" t="str">
        <f>+'PLAN INDICATIVO ORIGINAL '!D180</f>
        <v>Herramientas de planeación formuladas y monitoreadas. (planes de Acción, Plan anticorrupción, FURAG, Modelo integrado de Planeación y Gestión, Plan Indicativo)</v>
      </c>
      <c r="AC133" s="58" t="str">
        <f>VLOOKUP(AB133,'PLAN INDICATIVO ORIGINAL '!$D$12:$F$313,3,0)</f>
        <v>OFICINA ASESORA DE PLANEACIÓN</v>
      </c>
      <c r="AD133" s="58" t="str">
        <f>VLOOKUP(AB133,'PLAN INDICATIVO ORIGINAL '!$D$12:$F$313,3,0)</f>
        <v>OFICINA ASESORA DE PLANEACIÓN</v>
      </c>
      <c r="AE133" s="58" t="s">
        <v>802</v>
      </c>
      <c r="AF133" s="267">
        <f>VLOOKUP(AA133,'PLAN INDICATIVO ORIGINAL '!$C$13:$M$343,6,0)</f>
        <v>1</v>
      </c>
      <c r="AG133" s="268">
        <f>VLOOKUP(AA133,'PLAN INDICATIVO ORIGINAL '!$C$13:$M$343,7,0)</f>
        <v>1</v>
      </c>
      <c r="AH133" s="268">
        <f>VLOOKUP(AA133,'PLAN INDICATIVO ORIGINAL '!$C$13:$M$343,8,0)</f>
        <v>1</v>
      </c>
      <c r="AI133" s="268">
        <f>VLOOKUP(AA133,'PLAN INDICATIVO ORIGINAL '!$C$13:$M$343,9,0)</f>
        <v>1</v>
      </c>
      <c r="AJ133" s="268">
        <f>VLOOKUP(AA133,'PLAN INDICATIVO ORIGINAL '!$C$13:$M$343,10,0)</f>
        <v>1</v>
      </c>
      <c r="AK133" s="268" t="str">
        <f>VLOOKUP(AA133,'PLAN INDICATIVO ORIGINAL '!$C$13:$M$343,11,0)</f>
        <v>Porcentaje</v>
      </c>
      <c r="AL133" s="261" t="e">
        <f>VLOOKUP(AA133,'PLAN INDICATIVO ORIGINAL '!$C$13:$M$343,12,0)</f>
        <v>#REF!</v>
      </c>
      <c r="AM133" s="269">
        <f t="shared" ref="AM133:AR133" si="243">+AF133*100</f>
        <v>100</v>
      </c>
      <c r="AN133" s="269">
        <f t="shared" si="243"/>
        <v>100</v>
      </c>
      <c r="AO133" s="269">
        <f t="shared" si="243"/>
        <v>100</v>
      </c>
      <c r="AP133" s="269">
        <f t="shared" si="243"/>
        <v>100</v>
      </c>
      <c r="AQ133" s="269">
        <f t="shared" si="243"/>
        <v>100</v>
      </c>
      <c r="AR133" s="269" t="e">
        <f t="shared" si="243"/>
        <v>#VALUE!</v>
      </c>
      <c r="AS133" s="263" t="s">
        <v>765</v>
      </c>
      <c r="AV133" s="213" t="s">
        <v>441</v>
      </c>
      <c r="AW133" s="213" t="s">
        <v>427</v>
      </c>
      <c r="AX133" s="213" t="s">
        <v>802</v>
      </c>
      <c r="BI133" s="253">
        <v>51</v>
      </c>
      <c r="BJ133" s="58" t="s">
        <v>427</v>
      </c>
    </row>
    <row r="134" spans="1:62" ht="60.75" customHeight="1">
      <c r="A134" s="253">
        <v>51</v>
      </c>
      <c r="B134" s="253" t="str">
        <f t="shared" si="149"/>
        <v>P51</v>
      </c>
      <c r="C134" s="126" t="s">
        <v>65</v>
      </c>
      <c r="D134" s="287" t="s">
        <v>417</v>
      </c>
      <c r="E134" s="283" t="str">
        <f>+'PLAN INDICATIVO ORIGINAL '!$D$171</f>
        <v>GESTIÓN INSTITUCIONAL, JURIDICA Y DEFENSA</v>
      </c>
      <c r="F134" s="255" t="str">
        <f>+'PLAN INDICATIVO ORIGINAL '!$D$172</f>
        <v>PLANEACIÓN Y GESTIÓN</v>
      </c>
      <c r="G134" s="255" t="s">
        <v>425</v>
      </c>
      <c r="H134" s="256" t="str">
        <f>+'PLAN INDICATIVO ORIGINAL '!$D$173</f>
        <v>Implementar un modelo de planeación y gestión que articule la adopción de políticas, afiance la actuación administrativa,  facilite el cumplimiento de las metas institucionales y la prestación de servicios a la comunidad.</v>
      </c>
      <c r="I134" s="256" t="s">
        <v>801</v>
      </c>
      <c r="J134" s="264" t="str">
        <f>+'PLAN INDICATIVO ORIGINAL '!$D$174</f>
        <v>GESTIÓN MISIONAL Y DE GOBIERNO</v>
      </c>
      <c r="K134" s="264" t="s">
        <v>767</v>
      </c>
      <c r="L134" s="141" t="s">
        <v>429</v>
      </c>
      <c r="M134" s="265" t="str">
        <f>+'PLAN INDICATIVO ORIGINAL '!$E$174</f>
        <v>Porcentaje de cumplimiento del Plan de Direccionamiento Estratégico</v>
      </c>
      <c r="N134" s="266">
        <f>VLOOKUP(L134,'PLAN INDICATIVO ORIGINAL '!$C$13:$M$343,6,0)</f>
        <v>0.92</v>
      </c>
      <c r="O134" s="266">
        <f>VLOOKUP(L134,'PLAN INDICATIVO ORIGINAL '!$C$13:$M$343,7,0)</f>
        <v>0.95</v>
      </c>
      <c r="P134" s="266">
        <f>VLOOKUP(L134,'PLAN INDICATIVO ORIGINAL '!$C$13:$M$343,8,0)</f>
        <v>0.98</v>
      </c>
      <c r="Q134" s="266">
        <f>VLOOKUP(L134,'PLAN INDICATIVO ORIGINAL '!$C$13:$M$343,9,0)</f>
        <v>1</v>
      </c>
      <c r="R134" s="266">
        <f>VLOOKUP(L134,'PLAN INDICATIVO ORIGINAL '!$C$13:$M$343,10,0)</f>
        <v>1</v>
      </c>
      <c r="S134" s="266" t="str">
        <f>VLOOKUP(L134,'PLAN INDICATIVO ORIGINAL '!$C$13:$M$343,11,0)</f>
        <v>Porcentaje</v>
      </c>
      <c r="T134" s="258" t="e">
        <f>VLOOKUP(L134,'PLAN INDICATIVO ORIGINAL '!$C$13:$M$343,12,0)</f>
        <v>#REF!</v>
      </c>
      <c r="U134" s="258">
        <f t="shared" ref="U134:Z134" si="244">+N134*100</f>
        <v>92</v>
      </c>
      <c r="V134" s="258">
        <f t="shared" si="244"/>
        <v>95</v>
      </c>
      <c r="W134" s="258">
        <f t="shared" si="244"/>
        <v>98</v>
      </c>
      <c r="X134" s="258">
        <f t="shared" si="244"/>
        <v>100</v>
      </c>
      <c r="Y134" s="258">
        <f t="shared" si="244"/>
        <v>100</v>
      </c>
      <c r="Z134" s="258" t="e">
        <f t="shared" si="244"/>
        <v>#VALUE!</v>
      </c>
      <c r="AA134" s="253" t="str">
        <f>+'PLAN INDICATIVO ORIGINAL '!C181</f>
        <v>P51</v>
      </c>
      <c r="AB134" s="253" t="str">
        <f>+'PLAN INDICATIVO ORIGINAL '!D181</f>
        <v>Instrumentos para la operación Estadística del INPEC, adicionados e implementados.</v>
      </c>
      <c r="AC134" s="58" t="str">
        <f>VLOOKUP(AB134,'PLAN INDICATIVO ORIGINAL '!$D$12:$F$313,3,0)</f>
        <v>OFICINA ASESORA DE PLANEACIÓN</v>
      </c>
      <c r="AD134" s="58" t="str">
        <f>VLOOKUP(AB134,'PLAN INDICATIVO ORIGINAL '!$D$12:$F$313,3,0)</f>
        <v>OFICINA ASESORA DE PLANEACIÓN</v>
      </c>
      <c r="AE134" s="58" t="s">
        <v>802</v>
      </c>
      <c r="AF134" s="259">
        <f>VLOOKUP(AA134,'PLAN INDICATIVO ORIGINAL '!$C$13:$M$343,6,0)</f>
        <v>2</v>
      </c>
      <c r="AG134" s="260">
        <f>VLOOKUP(AA134,'PLAN INDICATIVO ORIGINAL '!$C$13:$M$343,7,0)</f>
        <v>1</v>
      </c>
      <c r="AH134" s="260">
        <f>VLOOKUP(AA134,'PLAN INDICATIVO ORIGINAL '!$C$13:$M$343,8,0)</f>
        <v>2</v>
      </c>
      <c r="AI134" s="260">
        <f>VLOOKUP(AA134,'PLAN INDICATIVO ORIGINAL '!$C$13:$M$343,9,0)</f>
        <v>1</v>
      </c>
      <c r="AJ134" s="260">
        <f>VLOOKUP(AA134,'PLAN INDICATIVO ORIGINAL '!$C$13:$M$343,10,0)</f>
        <v>6</v>
      </c>
      <c r="AK134" s="260" t="str">
        <f>VLOOKUP(AA134,'PLAN INDICATIVO ORIGINAL '!$C$13:$M$343,11,0)</f>
        <v>Número</v>
      </c>
      <c r="AL134" s="261" t="e">
        <f>VLOOKUP(AA134,'PLAN INDICATIVO ORIGINAL '!$C$13:$M$343,12,0)</f>
        <v>#REF!</v>
      </c>
      <c r="AM134" s="262">
        <f t="shared" ref="AM134:AR134" si="245">+AF134</f>
        <v>2</v>
      </c>
      <c r="AN134" s="262">
        <f t="shared" si="245"/>
        <v>1</v>
      </c>
      <c r="AO134" s="262">
        <f t="shared" si="245"/>
        <v>2</v>
      </c>
      <c r="AP134" s="262">
        <f t="shared" si="245"/>
        <v>1</v>
      </c>
      <c r="AQ134" s="262">
        <f t="shared" si="245"/>
        <v>6</v>
      </c>
      <c r="AR134" s="262" t="str">
        <f t="shared" si="245"/>
        <v>Número</v>
      </c>
      <c r="AS134" s="263" t="s">
        <v>765</v>
      </c>
      <c r="AV134" s="213" t="s">
        <v>443</v>
      </c>
      <c r="AW134" s="213" t="s">
        <v>427</v>
      </c>
      <c r="AX134" s="213" t="s">
        <v>802</v>
      </c>
      <c r="BI134" s="253">
        <v>242</v>
      </c>
      <c r="BJ134" s="58" t="s">
        <v>301</v>
      </c>
    </row>
    <row r="135" spans="1:62" ht="60.75" customHeight="1">
      <c r="A135" s="253">
        <v>242</v>
      </c>
      <c r="B135" s="253" t="str">
        <f t="shared" si="149"/>
        <v>P242</v>
      </c>
      <c r="C135" s="126" t="s">
        <v>65</v>
      </c>
      <c r="D135" s="287" t="s">
        <v>417</v>
      </c>
      <c r="E135" s="283" t="str">
        <f>+'PLAN INDICATIVO ORIGINAL '!$D$171</f>
        <v>GESTIÓN INSTITUCIONAL, JURIDICA Y DEFENSA</v>
      </c>
      <c r="F135" s="255" t="str">
        <f>+'PLAN INDICATIVO ORIGINAL '!$D$172</f>
        <v>PLANEACIÓN Y GESTIÓN</v>
      </c>
      <c r="G135" s="255" t="s">
        <v>425</v>
      </c>
      <c r="H135" s="256" t="str">
        <f>+'PLAN INDICATIVO ORIGINAL '!$D$173</f>
        <v>Implementar un modelo de planeación y gestión que articule la adopción de políticas, afiance la actuación administrativa,  facilite el cumplimiento de las metas institucionales y la prestación de servicios a la comunidad.</v>
      </c>
      <c r="I135" s="256" t="s">
        <v>801</v>
      </c>
      <c r="J135" s="264" t="str">
        <f>+'PLAN INDICATIVO ORIGINAL '!$D$174</f>
        <v>GESTIÓN MISIONAL Y DE GOBIERNO</v>
      </c>
      <c r="K135" s="264" t="s">
        <v>767</v>
      </c>
      <c r="L135" s="141" t="s">
        <v>429</v>
      </c>
      <c r="M135" s="265" t="str">
        <f>+'PLAN INDICATIVO ORIGINAL '!$E$174</f>
        <v>Porcentaje de cumplimiento del Plan de Direccionamiento Estratégico</v>
      </c>
      <c r="N135" s="266">
        <f>VLOOKUP(L135,'PLAN INDICATIVO ORIGINAL '!$C$13:$M$343,6,0)</f>
        <v>0.92</v>
      </c>
      <c r="O135" s="266">
        <f>VLOOKUP(L135,'PLAN INDICATIVO ORIGINAL '!$C$13:$M$343,7,0)</f>
        <v>0.95</v>
      </c>
      <c r="P135" s="266">
        <f>VLOOKUP(L135,'PLAN INDICATIVO ORIGINAL '!$C$13:$M$343,8,0)</f>
        <v>0.98</v>
      </c>
      <c r="Q135" s="266">
        <f>VLOOKUP(L135,'PLAN INDICATIVO ORIGINAL '!$C$13:$M$343,9,0)</f>
        <v>1</v>
      </c>
      <c r="R135" s="266">
        <f>VLOOKUP(L135,'PLAN INDICATIVO ORIGINAL '!$C$13:$M$343,10,0)</f>
        <v>1</v>
      </c>
      <c r="S135" s="266" t="str">
        <f>VLOOKUP(L135,'PLAN INDICATIVO ORIGINAL '!$C$13:$M$343,11,0)</f>
        <v>Porcentaje</v>
      </c>
      <c r="T135" s="258" t="e">
        <f>VLOOKUP(L135,'PLAN INDICATIVO ORIGINAL '!$C$13:$M$343,12,0)</f>
        <v>#REF!</v>
      </c>
      <c r="U135" s="258">
        <f t="shared" ref="U135:Z135" si="246">+N135*100</f>
        <v>92</v>
      </c>
      <c r="V135" s="258">
        <f t="shared" si="246"/>
        <v>95</v>
      </c>
      <c r="W135" s="258">
        <f t="shared" si="246"/>
        <v>98</v>
      </c>
      <c r="X135" s="258">
        <f t="shared" si="246"/>
        <v>100</v>
      </c>
      <c r="Y135" s="258">
        <f t="shared" si="246"/>
        <v>100</v>
      </c>
      <c r="Z135" s="258" t="e">
        <f t="shared" si="246"/>
        <v>#VALUE!</v>
      </c>
      <c r="AA135" s="253" t="str">
        <f>+'PLAN INDICATIVO ORIGINAL '!C182</f>
        <v>P242</v>
      </c>
      <c r="AB135" s="253" t="str">
        <f>+'PLAN INDICATIVO ORIGINAL '!D182</f>
        <v xml:space="preserve">Plan Estratégico de Seguridad Vial elaborado </v>
      </c>
      <c r="AC135" s="58" t="str">
        <f>VLOOKUP(AB135,'PLAN INDICATIVO ORIGINAL '!$D$12:$F$313,3,0)</f>
        <v xml:space="preserve">DIRECCIÓN ESCUELA DE FORMACIÓN  </v>
      </c>
      <c r="AD135" s="58" t="str">
        <f>VLOOKUP(AB135,'PLAN INDICATIVO ORIGINAL '!$D$12:$F$313,3,0)</f>
        <v xml:space="preserve">DIRECCIÓN ESCUELA DE FORMACIÓN  </v>
      </c>
      <c r="AE135" s="58" t="s">
        <v>789</v>
      </c>
      <c r="AF135" s="259">
        <f>VLOOKUP(AA135,'PLAN INDICATIVO ORIGINAL '!$C$13:$M$343,6,0)</f>
        <v>0</v>
      </c>
      <c r="AG135" s="260">
        <f>VLOOKUP(AA135,'PLAN INDICATIVO ORIGINAL '!$C$13:$M$343,7,0)</f>
        <v>1</v>
      </c>
      <c r="AH135" s="260">
        <f>VLOOKUP(AA135,'PLAN INDICATIVO ORIGINAL '!$C$13:$M$343,8,0)</f>
        <v>0</v>
      </c>
      <c r="AI135" s="260">
        <f>VLOOKUP(AA135,'PLAN INDICATIVO ORIGINAL '!$C$13:$M$343,9,0)</f>
        <v>0</v>
      </c>
      <c r="AJ135" s="260">
        <f>VLOOKUP(AA135,'PLAN INDICATIVO ORIGINAL '!$C$13:$M$343,10,0)</f>
        <v>1</v>
      </c>
      <c r="AK135" s="260" t="str">
        <f>VLOOKUP(AA135,'PLAN INDICATIVO ORIGINAL '!$C$13:$M$343,11,0)</f>
        <v>Número</v>
      </c>
      <c r="AL135" s="261" t="e">
        <f>VLOOKUP(AA135,'PLAN INDICATIVO ORIGINAL '!$C$13:$M$343,12,0)</f>
        <v>#REF!</v>
      </c>
      <c r="AM135" s="262">
        <f t="shared" ref="AM135:AR135" si="247">+AF135</f>
        <v>0</v>
      </c>
      <c r="AN135" s="262">
        <f t="shared" si="247"/>
        <v>1</v>
      </c>
      <c r="AO135" s="262">
        <f t="shared" si="247"/>
        <v>0</v>
      </c>
      <c r="AP135" s="262">
        <f t="shared" si="247"/>
        <v>0</v>
      </c>
      <c r="AQ135" s="262">
        <f t="shared" si="247"/>
        <v>1</v>
      </c>
      <c r="AR135" s="262" t="str">
        <f t="shared" si="247"/>
        <v>Número</v>
      </c>
      <c r="AS135" s="263" t="s">
        <v>765</v>
      </c>
      <c r="AV135" s="213" t="s">
        <v>445</v>
      </c>
      <c r="AW135" s="213" t="s">
        <v>301</v>
      </c>
      <c r="AX135" s="213" t="s">
        <v>789</v>
      </c>
      <c r="BI135" s="253">
        <v>156</v>
      </c>
      <c r="BJ135" s="58" t="s">
        <v>427</v>
      </c>
    </row>
    <row r="136" spans="1:62" ht="60.75" customHeight="1">
      <c r="A136" s="253">
        <v>156</v>
      </c>
      <c r="B136" s="253" t="str">
        <f t="shared" si="149"/>
        <v>P156</v>
      </c>
      <c r="C136" s="126" t="s">
        <v>65</v>
      </c>
      <c r="D136" s="287" t="s">
        <v>417</v>
      </c>
      <c r="E136" s="283" t="str">
        <f>+'PLAN INDICATIVO ORIGINAL '!$D$171</f>
        <v>GESTIÓN INSTITUCIONAL, JURIDICA Y DEFENSA</v>
      </c>
      <c r="F136" s="255" t="str">
        <f>+'PLAN INDICATIVO ORIGINAL '!$D$172</f>
        <v>PLANEACIÓN Y GESTIÓN</v>
      </c>
      <c r="G136" s="255" t="s">
        <v>425</v>
      </c>
      <c r="H136" s="256" t="str">
        <f>+'PLAN INDICATIVO ORIGINAL '!$D$173</f>
        <v>Implementar un modelo de planeación y gestión que articule la adopción de políticas, afiance la actuación administrativa,  facilite el cumplimiento de las metas institucionales y la prestación de servicios a la comunidad.</v>
      </c>
      <c r="I136" s="256" t="s">
        <v>801</v>
      </c>
      <c r="J136" s="264" t="str">
        <f>+'PLAN INDICATIVO ORIGINAL '!$D$174</f>
        <v>GESTIÓN MISIONAL Y DE GOBIERNO</v>
      </c>
      <c r="K136" s="264" t="s">
        <v>767</v>
      </c>
      <c r="L136" s="141" t="s">
        <v>429</v>
      </c>
      <c r="M136" s="265" t="str">
        <f>+'PLAN INDICATIVO ORIGINAL '!$E$174</f>
        <v>Porcentaje de cumplimiento del Plan de Direccionamiento Estratégico</v>
      </c>
      <c r="N136" s="266">
        <f>VLOOKUP(L136,'PLAN INDICATIVO ORIGINAL '!$C$13:$M$343,6,0)</f>
        <v>0.92</v>
      </c>
      <c r="O136" s="266">
        <f>VLOOKUP(L136,'PLAN INDICATIVO ORIGINAL '!$C$13:$M$343,7,0)</f>
        <v>0.95</v>
      </c>
      <c r="P136" s="266">
        <f>VLOOKUP(L136,'PLAN INDICATIVO ORIGINAL '!$C$13:$M$343,8,0)</f>
        <v>0.98</v>
      </c>
      <c r="Q136" s="266">
        <f>VLOOKUP(L136,'PLAN INDICATIVO ORIGINAL '!$C$13:$M$343,9,0)</f>
        <v>1</v>
      </c>
      <c r="R136" s="266">
        <f>VLOOKUP(L136,'PLAN INDICATIVO ORIGINAL '!$C$13:$M$343,10,0)</f>
        <v>1</v>
      </c>
      <c r="S136" s="266" t="str">
        <f>VLOOKUP(L136,'PLAN INDICATIVO ORIGINAL '!$C$13:$M$343,11,0)</f>
        <v>Porcentaje</v>
      </c>
      <c r="T136" s="258" t="e">
        <f>VLOOKUP(L136,'PLAN INDICATIVO ORIGINAL '!$C$13:$M$343,12,0)</f>
        <v>#REF!</v>
      </c>
      <c r="U136" s="258">
        <f t="shared" ref="U136:Z136" si="248">+N136*100</f>
        <v>92</v>
      </c>
      <c r="V136" s="258">
        <f t="shared" si="248"/>
        <v>95</v>
      </c>
      <c r="W136" s="258">
        <f t="shared" si="248"/>
        <v>98</v>
      </c>
      <c r="X136" s="258">
        <f t="shared" si="248"/>
        <v>100</v>
      </c>
      <c r="Y136" s="258">
        <f t="shared" si="248"/>
        <v>100</v>
      </c>
      <c r="Z136" s="258" t="e">
        <f t="shared" si="248"/>
        <v>#VALUE!</v>
      </c>
      <c r="AA136" s="253" t="str">
        <f>+'PLAN INDICATIVO ORIGINAL '!C184</f>
        <v>P156</v>
      </c>
      <c r="AB136" s="253" t="str">
        <f>+'PLAN INDICATIVO ORIGINAL '!D184</f>
        <v>Plan Anticorrupción y de Atención al Ciudadano Institucional elaborado y publicado en la WEB</v>
      </c>
      <c r="AC136" s="58" t="str">
        <f>VLOOKUP(AB136,'PLAN INDICATIVO ORIGINAL '!$D$12:$F$313,3,0)</f>
        <v>OFICINA ASESORA DE PLANEACIÓN</v>
      </c>
      <c r="AD136" s="58" t="str">
        <f>VLOOKUP(AB136,'PLAN INDICATIVO ORIGINAL '!$D$12:$F$313,3,0)</f>
        <v>OFICINA ASESORA DE PLANEACIÓN</v>
      </c>
      <c r="AE136" s="58" t="s">
        <v>802</v>
      </c>
      <c r="AF136" s="259">
        <f>VLOOKUP(AA136,'PLAN INDICATIVO ORIGINAL '!$C$13:$M$343,6,0)</f>
        <v>1</v>
      </c>
      <c r="AG136" s="260">
        <f>VLOOKUP(AA136,'PLAN INDICATIVO ORIGINAL '!$C$13:$M$343,7,0)</f>
        <v>1</v>
      </c>
      <c r="AH136" s="260">
        <f>VLOOKUP(AA136,'PLAN INDICATIVO ORIGINAL '!$C$13:$M$343,8,0)</f>
        <v>1</v>
      </c>
      <c r="AI136" s="260">
        <f>VLOOKUP(AA136,'PLAN INDICATIVO ORIGINAL '!$C$13:$M$343,9,0)</f>
        <v>1</v>
      </c>
      <c r="AJ136" s="260">
        <f>VLOOKUP(AA136,'PLAN INDICATIVO ORIGINAL '!$C$13:$M$343,10,0)</f>
        <v>1</v>
      </c>
      <c r="AK136" s="260" t="str">
        <f>VLOOKUP(AA136,'PLAN INDICATIVO ORIGINAL '!$C$13:$M$343,11,0)</f>
        <v>Número</v>
      </c>
      <c r="AL136" s="261" t="e">
        <f>VLOOKUP(AA136,'PLAN INDICATIVO ORIGINAL '!$C$13:$M$343,12,0)</f>
        <v>#REF!</v>
      </c>
      <c r="AM136" s="262">
        <f t="shared" ref="AM136:AR136" si="249">+AF136</f>
        <v>1</v>
      </c>
      <c r="AN136" s="262">
        <f t="shared" si="249"/>
        <v>1</v>
      </c>
      <c r="AO136" s="262">
        <f t="shared" si="249"/>
        <v>1</v>
      </c>
      <c r="AP136" s="262">
        <f t="shared" si="249"/>
        <v>1</v>
      </c>
      <c r="AQ136" s="262">
        <f t="shared" si="249"/>
        <v>1</v>
      </c>
      <c r="AR136" s="262" t="str">
        <f t="shared" si="249"/>
        <v>Número</v>
      </c>
      <c r="AS136" s="263"/>
      <c r="AV136" s="213" t="s">
        <v>450</v>
      </c>
      <c r="AW136" s="213" t="s">
        <v>427</v>
      </c>
      <c r="AX136" s="213" t="s">
        <v>802</v>
      </c>
      <c r="BI136" s="253">
        <v>251</v>
      </c>
      <c r="BJ136" s="58" t="s">
        <v>427</v>
      </c>
    </row>
    <row r="137" spans="1:62" ht="48" customHeight="1">
      <c r="A137" s="253">
        <v>251</v>
      </c>
      <c r="B137" s="253" t="str">
        <f t="shared" si="149"/>
        <v>P251</v>
      </c>
      <c r="C137" s="126" t="s">
        <v>65</v>
      </c>
      <c r="D137" s="287" t="s">
        <v>417</v>
      </c>
      <c r="E137" s="283" t="str">
        <f>+'PLAN INDICATIVO ORIGINAL '!$D$171</f>
        <v>GESTIÓN INSTITUCIONAL, JURIDICA Y DEFENSA</v>
      </c>
      <c r="F137" s="255" t="str">
        <f>+'PLAN INDICATIVO ORIGINAL '!$D$172</f>
        <v>PLANEACIÓN Y GESTIÓN</v>
      </c>
      <c r="G137" s="255" t="s">
        <v>425</v>
      </c>
      <c r="H137" s="256" t="str">
        <f>+'PLAN INDICATIVO ORIGINAL '!$D$173</f>
        <v>Implementar un modelo de planeación y gestión que articule la adopción de políticas, afiance la actuación administrativa,  facilite el cumplimiento de las metas institucionales y la prestación de servicios a la comunidad.</v>
      </c>
      <c r="I137" s="256" t="s">
        <v>801</v>
      </c>
      <c r="J137" s="264" t="str">
        <f>+'PLAN INDICATIVO ORIGINAL '!$D$174</f>
        <v>GESTIÓN MISIONAL Y DE GOBIERNO</v>
      </c>
      <c r="K137" s="264" t="s">
        <v>767</v>
      </c>
      <c r="L137" s="141" t="s">
        <v>429</v>
      </c>
      <c r="M137" s="265" t="str">
        <f>+'PLAN INDICATIVO ORIGINAL '!$E$174</f>
        <v>Porcentaje de cumplimiento del Plan de Direccionamiento Estratégico</v>
      </c>
      <c r="N137" s="266">
        <f>VLOOKUP(L137,'PLAN INDICATIVO ORIGINAL '!$C$13:$M$343,6,0)</f>
        <v>0.92</v>
      </c>
      <c r="O137" s="266">
        <f>VLOOKUP(L137,'PLAN INDICATIVO ORIGINAL '!$C$13:$M$343,7,0)</f>
        <v>0.95</v>
      </c>
      <c r="P137" s="266">
        <f>VLOOKUP(L137,'PLAN INDICATIVO ORIGINAL '!$C$13:$M$343,8,0)</f>
        <v>0.98</v>
      </c>
      <c r="Q137" s="266">
        <f>VLOOKUP(L137,'PLAN INDICATIVO ORIGINAL '!$C$13:$M$343,9,0)</f>
        <v>1</v>
      </c>
      <c r="R137" s="266">
        <f>VLOOKUP(L137,'PLAN INDICATIVO ORIGINAL '!$C$13:$M$343,10,0)</f>
        <v>1</v>
      </c>
      <c r="S137" s="266" t="str">
        <f>VLOOKUP(L137,'PLAN INDICATIVO ORIGINAL '!$C$13:$M$343,11,0)</f>
        <v>Porcentaje</v>
      </c>
      <c r="T137" s="258" t="e">
        <f>VLOOKUP(L137,'PLAN INDICATIVO ORIGINAL '!$C$13:$M$343,12,0)</f>
        <v>#REF!</v>
      </c>
      <c r="U137" s="258">
        <f t="shared" ref="U137:Z137" si="250">+N137*100</f>
        <v>92</v>
      </c>
      <c r="V137" s="258">
        <f t="shared" si="250"/>
        <v>95</v>
      </c>
      <c r="W137" s="258">
        <f t="shared" si="250"/>
        <v>98</v>
      </c>
      <c r="X137" s="258">
        <f t="shared" si="250"/>
        <v>100</v>
      </c>
      <c r="Y137" s="258">
        <f t="shared" si="250"/>
        <v>100</v>
      </c>
      <c r="Z137" s="258" t="e">
        <f t="shared" si="250"/>
        <v>#VALUE!</v>
      </c>
      <c r="AA137" s="253" t="str">
        <f>+'PLAN INDICATIVO ORIGINAL '!C185</f>
        <v>P251</v>
      </c>
      <c r="AB137" s="253" t="str">
        <f>+'PLAN INDICATIVO ORIGINAL '!D185</f>
        <v>Mapa de riesgo de corrupción estructurado, divulgado, monitoreado y revisado</v>
      </c>
      <c r="AC137" s="58" t="str">
        <f>VLOOKUP(AB137,'PLAN INDICATIVO ORIGINAL '!$D$12:$F$313,3,0)</f>
        <v>OFICINA ASESORA DE PLANEACIÓN</v>
      </c>
      <c r="AD137" s="58" t="str">
        <f>VLOOKUP(AB137,'PLAN INDICATIVO ORIGINAL '!$D$12:$F$313,3,0)</f>
        <v>OFICINA ASESORA DE PLANEACIÓN</v>
      </c>
      <c r="AE137" s="58" t="s">
        <v>802</v>
      </c>
      <c r="AF137" s="267">
        <f>VLOOKUP(AA137,'PLAN INDICATIVO ORIGINAL '!$C$13:$M$343,6,0)</f>
        <v>0</v>
      </c>
      <c r="AG137" s="268">
        <f>VLOOKUP(AA137,'PLAN INDICATIVO ORIGINAL '!$C$13:$M$343,7,0)</f>
        <v>1</v>
      </c>
      <c r="AH137" s="268">
        <f>VLOOKUP(AA137,'PLAN INDICATIVO ORIGINAL '!$C$13:$M$343,8,0)</f>
        <v>1</v>
      </c>
      <c r="AI137" s="268">
        <f>VLOOKUP(AA137,'PLAN INDICATIVO ORIGINAL '!$C$13:$M$343,9,0)</f>
        <v>1</v>
      </c>
      <c r="AJ137" s="268">
        <f>VLOOKUP(AA137,'PLAN INDICATIVO ORIGINAL '!$C$13:$M$343,10,0)</f>
        <v>1</v>
      </c>
      <c r="AK137" s="268" t="str">
        <f>VLOOKUP(AA137,'PLAN INDICATIVO ORIGINAL '!$C$13:$M$343,11,0)</f>
        <v>Porcentaje</v>
      </c>
      <c r="AL137" s="261" t="e">
        <f>VLOOKUP(AA137,'PLAN INDICATIVO ORIGINAL '!$C$13:$M$343,12,0)</f>
        <v>#REF!</v>
      </c>
      <c r="AM137" s="262">
        <f t="shared" ref="AM137:AR137" si="251">+AF137</f>
        <v>0</v>
      </c>
      <c r="AN137" s="262">
        <f t="shared" si="251"/>
        <v>1</v>
      </c>
      <c r="AO137" s="262">
        <f t="shared" si="251"/>
        <v>1</v>
      </c>
      <c r="AP137" s="262">
        <f t="shared" si="251"/>
        <v>1</v>
      </c>
      <c r="AQ137" s="262">
        <f t="shared" si="251"/>
        <v>1</v>
      </c>
      <c r="AR137" s="262" t="str">
        <f t="shared" si="251"/>
        <v>Porcentaje</v>
      </c>
      <c r="AS137" s="263"/>
      <c r="AV137" s="213" t="s">
        <v>452</v>
      </c>
      <c r="AW137" s="213" t="s">
        <v>427</v>
      </c>
      <c r="AX137" s="213" t="s">
        <v>802</v>
      </c>
      <c r="BI137" s="253">
        <v>37</v>
      </c>
      <c r="BJ137" s="58" t="s">
        <v>427</v>
      </c>
    </row>
    <row r="138" spans="1:62" ht="48" customHeight="1">
      <c r="A138" s="253">
        <v>37</v>
      </c>
      <c r="B138" s="253" t="str">
        <f t="shared" si="149"/>
        <v>P37</v>
      </c>
      <c r="C138" s="126" t="s">
        <v>33</v>
      </c>
      <c r="D138" s="287" t="s">
        <v>417</v>
      </c>
      <c r="E138" s="283" t="str">
        <f>+'PLAN INDICATIVO ORIGINAL '!$D$171</f>
        <v>GESTIÓN INSTITUCIONAL, JURIDICA Y DEFENSA</v>
      </c>
      <c r="F138" s="255" t="str">
        <f>+'PLAN INDICATIVO ORIGINAL '!$D$172</f>
        <v>PLANEACIÓN Y GESTIÓN</v>
      </c>
      <c r="G138" s="255" t="s">
        <v>425</v>
      </c>
      <c r="H138" s="256" t="str">
        <f>+'PLAN INDICATIVO ORIGINAL '!$D$173</f>
        <v>Implementar un modelo de planeación y gestión que articule la adopción de políticas, afiance la actuación administrativa,  facilite el cumplimiento de las metas institucionales y la prestación de servicios a la comunidad.</v>
      </c>
      <c r="I138" s="256" t="s">
        <v>803</v>
      </c>
      <c r="J138" s="178" t="s">
        <v>448</v>
      </c>
      <c r="K138" s="141" t="s">
        <v>763</v>
      </c>
      <c r="L138" s="141" t="str">
        <f>+'PLAN INDICATIVO ORIGINAL '!$C$183</f>
        <v>I25</v>
      </c>
      <c r="M138" s="265" t="str">
        <f>+'PLAN INDICATIVO ORIGINAL '!$E$183</f>
        <v>Porcentaje del Índice de Transparencia Nacional</v>
      </c>
      <c r="N138" s="266">
        <f>VLOOKUP(L138,'PLAN INDICATIVO ORIGINAL '!$C$13:$M$343,6,0)</f>
        <v>0.6</v>
      </c>
      <c r="O138" s="266">
        <f>VLOOKUP(L138,'PLAN INDICATIVO ORIGINAL '!$C$13:$M$343,7,0)</f>
        <v>0.65</v>
      </c>
      <c r="P138" s="266">
        <f>VLOOKUP(L138,'PLAN INDICATIVO ORIGINAL '!$C$13:$M$343,8,0)</f>
        <v>0.7</v>
      </c>
      <c r="Q138" s="266">
        <f>VLOOKUP(L138,'PLAN INDICATIVO ORIGINAL '!$C$13:$M$343,9,0)</f>
        <v>0.74</v>
      </c>
      <c r="R138" s="266">
        <f>VLOOKUP(L138,'PLAN INDICATIVO ORIGINAL '!$C$13:$M$343,10,0)</f>
        <v>0.74</v>
      </c>
      <c r="S138" s="266" t="str">
        <f>VLOOKUP(L138,'PLAN INDICATIVO ORIGINAL '!$C$13:$M$343,11,0)</f>
        <v>Porcentaje</v>
      </c>
      <c r="T138" s="258" t="e">
        <f>VLOOKUP(L138,'PLAN INDICATIVO ORIGINAL '!$C$13:$M$343,12,0)</f>
        <v>#REF!</v>
      </c>
      <c r="U138" s="258">
        <f t="shared" ref="U138:Z138" si="252">+N138*100</f>
        <v>60</v>
      </c>
      <c r="V138" s="258">
        <f t="shared" si="252"/>
        <v>65</v>
      </c>
      <c r="W138" s="258">
        <f t="shared" si="252"/>
        <v>70</v>
      </c>
      <c r="X138" s="258">
        <f t="shared" si="252"/>
        <v>74</v>
      </c>
      <c r="Y138" s="258">
        <f t="shared" si="252"/>
        <v>74</v>
      </c>
      <c r="Z138" s="258" t="e">
        <f t="shared" si="252"/>
        <v>#VALUE!</v>
      </c>
      <c r="AA138" s="253" t="str">
        <f>+'PLAN INDICATIVO ORIGINAL '!C186</f>
        <v>P37</v>
      </c>
      <c r="AB138" s="253" t="str">
        <f>+'PLAN INDICATIVO ORIGINAL '!D186</f>
        <v xml:space="preserve">Estrategias para soportar la Transparencia, participación y servicio al Ciudadano presentadas </v>
      </c>
      <c r="AC138" s="58" t="str">
        <f>VLOOKUP(AB138,'PLAN INDICATIVO ORIGINAL '!$D$12:$F$313,3,0)</f>
        <v>OFICINA ASESORA DE PLANEACIÓN</v>
      </c>
      <c r="AD138" s="58" t="str">
        <f>VLOOKUP(AB138,'PLAN INDICATIVO ORIGINAL '!$D$12:$F$313,3,0)</f>
        <v>OFICINA ASESORA DE PLANEACIÓN</v>
      </c>
      <c r="AE138" s="58" t="s">
        <v>802</v>
      </c>
      <c r="AF138" s="259">
        <f>VLOOKUP(AA138,'PLAN INDICATIVO ORIGINAL '!$C$13:$M$343,6,0)</f>
        <v>4</v>
      </c>
      <c r="AG138" s="260">
        <f>VLOOKUP(AA138,'PLAN INDICATIVO ORIGINAL '!$C$13:$M$343,7,0)</f>
        <v>3</v>
      </c>
      <c r="AH138" s="260">
        <f>VLOOKUP(AA138,'PLAN INDICATIVO ORIGINAL '!$C$13:$M$343,8,0)</f>
        <v>3</v>
      </c>
      <c r="AI138" s="260">
        <f>VLOOKUP(AA138,'PLAN INDICATIVO ORIGINAL '!$C$13:$M$343,9,0)</f>
        <v>3</v>
      </c>
      <c r="AJ138" s="260">
        <f>VLOOKUP(AA138,'PLAN INDICATIVO ORIGINAL '!$C$13:$M$343,10,0)</f>
        <v>4</v>
      </c>
      <c r="AK138" s="260" t="str">
        <f>VLOOKUP(AA138,'PLAN INDICATIVO ORIGINAL '!$C$13:$M$343,11,0)</f>
        <v>Número</v>
      </c>
      <c r="AL138" s="261" t="e">
        <f>VLOOKUP(AA138,'PLAN INDICATIVO ORIGINAL '!$C$13:$M$343,12,0)</f>
        <v>#REF!</v>
      </c>
      <c r="AM138" s="262">
        <f t="shared" ref="AM138:AR138" si="253">+AF138</f>
        <v>4</v>
      </c>
      <c r="AN138" s="262">
        <f t="shared" si="253"/>
        <v>3</v>
      </c>
      <c r="AO138" s="262">
        <f t="shared" si="253"/>
        <v>3</v>
      </c>
      <c r="AP138" s="262">
        <f t="shared" si="253"/>
        <v>3</v>
      </c>
      <c r="AQ138" s="262">
        <f t="shared" si="253"/>
        <v>4</v>
      </c>
      <c r="AR138" s="262" t="str">
        <f t="shared" si="253"/>
        <v>Número</v>
      </c>
      <c r="AS138" s="263" t="s">
        <v>765</v>
      </c>
      <c r="AV138" s="213" t="s">
        <v>454</v>
      </c>
      <c r="AW138" s="213" t="s">
        <v>427</v>
      </c>
      <c r="AX138" s="213" t="s">
        <v>802</v>
      </c>
      <c r="BI138" s="253">
        <v>157</v>
      </c>
      <c r="BJ138" s="58" t="s">
        <v>427</v>
      </c>
    </row>
    <row r="139" spans="1:62" ht="48" customHeight="1">
      <c r="A139" s="253">
        <v>157</v>
      </c>
      <c r="B139" s="253" t="str">
        <f t="shared" si="149"/>
        <v>P157</v>
      </c>
      <c r="C139" s="126" t="s">
        <v>36</v>
      </c>
      <c r="D139" s="287" t="s">
        <v>417</v>
      </c>
      <c r="E139" s="283" t="str">
        <f>+'PLAN INDICATIVO ORIGINAL '!$D$171</f>
        <v>GESTIÓN INSTITUCIONAL, JURIDICA Y DEFENSA</v>
      </c>
      <c r="F139" s="255" t="str">
        <f>+'PLAN INDICATIVO ORIGINAL '!$D$172</f>
        <v>PLANEACIÓN Y GESTIÓN</v>
      </c>
      <c r="G139" s="255" t="s">
        <v>425</v>
      </c>
      <c r="H139" s="256" t="str">
        <f>+'PLAN INDICATIVO ORIGINAL '!$D$173</f>
        <v>Implementar un modelo de planeación y gestión que articule la adopción de políticas, afiance la actuación administrativa,  facilite el cumplimiento de las metas institucionales y la prestación de servicios a la comunidad.</v>
      </c>
      <c r="I139" s="256" t="s">
        <v>803</v>
      </c>
      <c r="J139" s="178" t="s">
        <v>448</v>
      </c>
      <c r="K139" s="141" t="s">
        <v>763</v>
      </c>
      <c r="L139" s="141" t="str">
        <f>+'PLAN INDICATIVO ORIGINAL '!$C$183</f>
        <v>I25</v>
      </c>
      <c r="M139" s="265" t="str">
        <f>+'PLAN INDICATIVO ORIGINAL '!$E$183</f>
        <v>Porcentaje del Índice de Transparencia Nacional</v>
      </c>
      <c r="N139" s="266">
        <f>VLOOKUP(L139,'PLAN INDICATIVO ORIGINAL '!$C$13:$M$343,6,0)</f>
        <v>0.6</v>
      </c>
      <c r="O139" s="266">
        <f>VLOOKUP(L139,'PLAN INDICATIVO ORIGINAL '!$C$13:$M$343,7,0)</f>
        <v>0.65</v>
      </c>
      <c r="P139" s="266">
        <f>VLOOKUP(L139,'PLAN INDICATIVO ORIGINAL '!$C$13:$M$343,8,0)</f>
        <v>0.7</v>
      </c>
      <c r="Q139" s="266">
        <f>VLOOKUP(L139,'PLAN INDICATIVO ORIGINAL '!$C$13:$M$343,9,0)</f>
        <v>0.74</v>
      </c>
      <c r="R139" s="266">
        <f>VLOOKUP(L139,'PLAN INDICATIVO ORIGINAL '!$C$13:$M$343,10,0)</f>
        <v>0.74</v>
      </c>
      <c r="S139" s="266" t="str">
        <f>VLOOKUP(L139,'PLAN INDICATIVO ORIGINAL '!$C$13:$M$343,11,0)</f>
        <v>Porcentaje</v>
      </c>
      <c r="T139" s="258" t="e">
        <f>VLOOKUP(L139,'PLAN INDICATIVO ORIGINAL '!$C$13:$M$343,12,0)</f>
        <v>#REF!</v>
      </c>
      <c r="U139" s="258">
        <f t="shared" ref="U139:Z139" si="254">+N139*100</f>
        <v>60</v>
      </c>
      <c r="V139" s="258">
        <f t="shared" si="254"/>
        <v>65</v>
      </c>
      <c r="W139" s="258">
        <f t="shared" si="254"/>
        <v>70</v>
      </c>
      <c r="X139" s="258">
        <f t="shared" si="254"/>
        <v>74</v>
      </c>
      <c r="Y139" s="258">
        <f t="shared" si="254"/>
        <v>74</v>
      </c>
      <c r="Z139" s="258" t="e">
        <f t="shared" si="254"/>
        <v>#VALUE!</v>
      </c>
      <c r="AA139" s="114" t="str">
        <f>+'PLAN INDICATIVO ORIGINAL '!C187</f>
        <v>P157</v>
      </c>
      <c r="AB139" s="253" t="str">
        <f>+'PLAN INDICATIVO ORIGINAL '!D187</f>
        <v>Estrategia Gobierno en Línea implementada</v>
      </c>
      <c r="AC139" s="58" t="str">
        <f>VLOOKUP(AB139,'PLAN INDICATIVO ORIGINAL '!$D$12:$F$313,3,0)</f>
        <v>OFICINA ASESORA DE PLANEACIÓN</v>
      </c>
      <c r="AD139" s="58" t="str">
        <f>VLOOKUP(AB139,'PLAN INDICATIVO ORIGINAL '!$D$12:$F$313,3,0)</f>
        <v>OFICINA ASESORA DE PLANEACIÓN</v>
      </c>
      <c r="AE139" s="58" t="s">
        <v>802</v>
      </c>
      <c r="AF139" s="267">
        <f>VLOOKUP(AA139,'PLAN INDICATIVO ORIGINAL '!$C$13:$M$343,6,0)</f>
        <v>0.52</v>
      </c>
      <c r="AG139" s="268">
        <f>VLOOKUP(AA139,'PLAN INDICATIVO ORIGINAL '!$C$13:$M$343,7,0)</f>
        <v>0.53</v>
      </c>
      <c r="AH139" s="268">
        <f>VLOOKUP(AA139,'PLAN INDICATIVO ORIGINAL '!$C$13:$M$343,8,0)</f>
        <v>0.54</v>
      </c>
      <c r="AI139" s="268">
        <f>VLOOKUP(AA139,'PLAN INDICATIVO ORIGINAL '!$C$13:$M$343,9,0)</f>
        <v>0.55000000000000004</v>
      </c>
      <c r="AJ139" s="268">
        <f>VLOOKUP(AA139,'PLAN INDICATIVO ORIGINAL '!$C$13:$M$343,10,0)</f>
        <v>0.55000000000000004</v>
      </c>
      <c r="AK139" s="268" t="str">
        <f>VLOOKUP(AA139,'PLAN INDICATIVO ORIGINAL '!$C$13:$M$343,11,0)</f>
        <v>Porcentaje</v>
      </c>
      <c r="AL139" s="261" t="e">
        <f>VLOOKUP(AA139,'PLAN INDICATIVO ORIGINAL '!$C$13:$M$343,12,0)</f>
        <v>#REF!</v>
      </c>
      <c r="AM139" s="269">
        <f t="shared" ref="AM139:AR139" si="255">+AF139*100</f>
        <v>52</v>
      </c>
      <c r="AN139" s="269">
        <f t="shared" si="255"/>
        <v>53</v>
      </c>
      <c r="AO139" s="269">
        <f t="shared" si="255"/>
        <v>54</v>
      </c>
      <c r="AP139" s="269">
        <f t="shared" si="255"/>
        <v>55.000000000000007</v>
      </c>
      <c r="AQ139" s="269">
        <f t="shared" si="255"/>
        <v>55.000000000000007</v>
      </c>
      <c r="AR139" s="269" t="e">
        <f t="shared" si="255"/>
        <v>#VALUE!</v>
      </c>
      <c r="AS139" s="263" t="s">
        <v>765</v>
      </c>
      <c r="AV139" s="213" t="s">
        <v>456</v>
      </c>
      <c r="AW139" s="213" t="s">
        <v>427</v>
      </c>
      <c r="AX139" s="213" t="s">
        <v>802</v>
      </c>
      <c r="BI139" s="253">
        <v>158</v>
      </c>
      <c r="BJ139" s="58" t="s">
        <v>460</v>
      </c>
    </row>
    <row r="140" spans="1:62" ht="48" customHeight="1">
      <c r="A140" s="253">
        <v>158</v>
      </c>
      <c r="B140" s="253" t="str">
        <f t="shared" si="149"/>
        <v>P158</v>
      </c>
      <c r="C140" s="126" t="s">
        <v>36</v>
      </c>
      <c r="D140" s="287" t="s">
        <v>417</v>
      </c>
      <c r="E140" s="283" t="str">
        <f>+'PLAN INDICATIVO ORIGINAL '!$D$171</f>
        <v>GESTIÓN INSTITUCIONAL, JURIDICA Y DEFENSA</v>
      </c>
      <c r="F140" s="255" t="str">
        <f>+'PLAN INDICATIVO ORIGINAL '!$D$172</f>
        <v>PLANEACIÓN Y GESTIÓN</v>
      </c>
      <c r="G140" s="255" t="s">
        <v>425</v>
      </c>
      <c r="H140" s="256" t="str">
        <f>+'PLAN INDICATIVO ORIGINAL '!$D$173</f>
        <v>Implementar un modelo de planeación y gestión que articule la adopción de políticas, afiance la actuación administrativa,  facilite el cumplimiento de las metas institucionales y la prestación de servicios a la comunidad.</v>
      </c>
      <c r="I140" s="256" t="s">
        <v>803</v>
      </c>
      <c r="J140" s="178" t="s">
        <v>448</v>
      </c>
      <c r="K140" s="141" t="s">
        <v>763</v>
      </c>
      <c r="L140" s="141" t="str">
        <f>+'PLAN INDICATIVO ORIGINAL '!$C$183</f>
        <v>I25</v>
      </c>
      <c r="M140" s="265" t="str">
        <f>+'PLAN INDICATIVO ORIGINAL '!$E$183</f>
        <v>Porcentaje del Índice de Transparencia Nacional</v>
      </c>
      <c r="N140" s="266">
        <f>VLOOKUP(L140,'PLAN INDICATIVO ORIGINAL '!$C$13:$M$343,6,0)</f>
        <v>0.6</v>
      </c>
      <c r="O140" s="266">
        <f>VLOOKUP(L140,'PLAN INDICATIVO ORIGINAL '!$C$13:$M$343,7,0)</f>
        <v>0.65</v>
      </c>
      <c r="P140" s="266">
        <f>VLOOKUP(L140,'PLAN INDICATIVO ORIGINAL '!$C$13:$M$343,8,0)</f>
        <v>0.7</v>
      </c>
      <c r="Q140" s="266">
        <f>VLOOKUP(L140,'PLAN INDICATIVO ORIGINAL '!$C$13:$M$343,9,0)</f>
        <v>0.74</v>
      </c>
      <c r="R140" s="266">
        <f>VLOOKUP(L140,'PLAN INDICATIVO ORIGINAL '!$C$13:$M$343,10,0)</f>
        <v>0.74</v>
      </c>
      <c r="S140" s="266" t="str">
        <f>VLOOKUP(L140,'PLAN INDICATIVO ORIGINAL '!$C$13:$M$343,11,0)</f>
        <v>Porcentaje</v>
      </c>
      <c r="T140" s="258" t="e">
        <f>VLOOKUP(L140,'PLAN INDICATIVO ORIGINAL '!$C$13:$M$343,12,0)</f>
        <v>#REF!</v>
      </c>
      <c r="U140" s="258">
        <f t="shared" ref="U140:Z140" si="256">+N140*100</f>
        <v>60</v>
      </c>
      <c r="V140" s="258">
        <f t="shared" si="256"/>
        <v>65</v>
      </c>
      <c r="W140" s="258">
        <f t="shared" si="256"/>
        <v>70</v>
      </c>
      <c r="X140" s="258">
        <f t="shared" si="256"/>
        <v>74</v>
      </c>
      <c r="Y140" s="258">
        <f t="shared" si="256"/>
        <v>74</v>
      </c>
      <c r="Z140" s="258" t="e">
        <f t="shared" si="256"/>
        <v>#VALUE!</v>
      </c>
      <c r="AA140" s="114" t="str">
        <f>+'PLAN INDICATIVO ORIGINAL '!C188</f>
        <v>P158</v>
      </c>
      <c r="AB140" s="253" t="str">
        <f>+'PLAN INDICATIVO ORIGINAL '!D188</f>
        <v>Celebración Día de la Transparencia.</v>
      </c>
      <c r="AC140" s="58" t="str">
        <f>VLOOKUP(AB140,'PLAN INDICATIVO ORIGINAL '!$D$12:$F$313,3,0)</f>
        <v>DIRECCIÓN DE GESTIÓN CORPORATIVA</v>
      </c>
      <c r="AD140" s="58" t="str">
        <f>VLOOKUP(AB140,'PLAN INDICATIVO ORIGINAL '!$D$12:$F$313,3,0)</f>
        <v>DIRECCIÓN DE GESTIÓN CORPORATIVA</v>
      </c>
      <c r="AE140" s="58" t="s">
        <v>804</v>
      </c>
      <c r="AF140" s="259">
        <f>VLOOKUP(AA140,'PLAN INDICATIVO ORIGINAL '!$C$13:$M$343,6,0)</f>
        <v>1</v>
      </c>
      <c r="AG140" s="260">
        <f>VLOOKUP(AA140,'PLAN INDICATIVO ORIGINAL '!$C$13:$M$343,7,0)</f>
        <v>1</v>
      </c>
      <c r="AH140" s="260">
        <f>VLOOKUP(AA140,'PLAN INDICATIVO ORIGINAL '!$C$13:$M$343,8,0)</f>
        <v>1</v>
      </c>
      <c r="AI140" s="260">
        <f>VLOOKUP(AA140,'PLAN INDICATIVO ORIGINAL '!$C$13:$M$343,9,0)</f>
        <v>1</v>
      </c>
      <c r="AJ140" s="260">
        <f>VLOOKUP(AA140,'PLAN INDICATIVO ORIGINAL '!$C$13:$M$343,10,0)</f>
        <v>1</v>
      </c>
      <c r="AK140" s="260" t="str">
        <f>VLOOKUP(AA140,'PLAN INDICATIVO ORIGINAL '!$C$13:$M$343,11,0)</f>
        <v>Número</v>
      </c>
      <c r="AL140" s="261" t="e">
        <f>VLOOKUP(AA140,'PLAN INDICATIVO ORIGINAL '!$C$13:$M$343,12,0)</f>
        <v>#REF!</v>
      </c>
      <c r="AM140" s="262">
        <f t="shared" ref="AM140:AR140" si="257">+AF140</f>
        <v>1</v>
      </c>
      <c r="AN140" s="262">
        <f t="shared" si="257"/>
        <v>1</v>
      </c>
      <c r="AO140" s="262">
        <f t="shared" si="257"/>
        <v>1</v>
      </c>
      <c r="AP140" s="262">
        <f t="shared" si="257"/>
        <v>1</v>
      </c>
      <c r="AQ140" s="262">
        <f t="shared" si="257"/>
        <v>1</v>
      </c>
      <c r="AR140" s="262" t="str">
        <f t="shared" si="257"/>
        <v>Número</v>
      </c>
      <c r="AS140" s="263" t="s">
        <v>765</v>
      </c>
      <c r="AV140" s="213" t="s">
        <v>458</v>
      </c>
      <c r="AW140" s="213" t="s">
        <v>460</v>
      </c>
      <c r="AX140" s="213" t="s">
        <v>804</v>
      </c>
      <c r="BI140" s="253">
        <v>159</v>
      </c>
      <c r="BJ140" s="58" t="s">
        <v>427</v>
      </c>
    </row>
    <row r="141" spans="1:62" ht="48" customHeight="1">
      <c r="A141" s="253">
        <v>159</v>
      </c>
      <c r="B141" s="253" t="str">
        <f t="shared" si="149"/>
        <v>P159</v>
      </c>
      <c r="C141" s="120" t="s">
        <v>50</v>
      </c>
      <c r="D141" s="287" t="s">
        <v>417</v>
      </c>
      <c r="E141" s="283" t="str">
        <f>+'PLAN INDICATIVO ORIGINAL '!$D$171</f>
        <v>GESTIÓN INSTITUCIONAL, JURIDICA Y DEFENSA</v>
      </c>
      <c r="F141" s="255" t="str">
        <f>+'PLAN INDICATIVO ORIGINAL '!$D$172</f>
        <v>PLANEACIÓN Y GESTIÓN</v>
      </c>
      <c r="G141" s="255" t="s">
        <v>425</v>
      </c>
      <c r="H141" s="256" t="str">
        <f>+'PLAN INDICATIVO ORIGINAL '!$D$173</f>
        <v>Implementar un modelo de planeación y gestión que articule la adopción de políticas, afiance la actuación administrativa,  facilite el cumplimiento de las metas institucionales y la prestación de servicios a la comunidad.</v>
      </c>
      <c r="I141" s="256" t="s">
        <v>803</v>
      </c>
      <c r="J141" s="178" t="s">
        <v>448</v>
      </c>
      <c r="K141" s="141" t="s">
        <v>763</v>
      </c>
      <c r="L141" s="141" t="str">
        <f>+'PLAN INDICATIVO ORIGINAL '!$C$183</f>
        <v>I25</v>
      </c>
      <c r="M141" s="265" t="str">
        <f>+'PLAN INDICATIVO ORIGINAL '!$E$183</f>
        <v>Porcentaje del Índice de Transparencia Nacional</v>
      </c>
      <c r="N141" s="266">
        <f>VLOOKUP(L141,'PLAN INDICATIVO ORIGINAL '!$C$13:$M$343,6,0)</f>
        <v>0.6</v>
      </c>
      <c r="O141" s="266">
        <f>VLOOKUP(L141,'PLAN INDICATIVO ORIGINAL '!$C$13:$M$343,7,0)</f>
        <v>0.65</v>
      </c>
      <c r="P141" s="266">
        <f>VLOOKUP(L141,'PLAN INDICATIVO ORIGINAL '!$C$13:$M$343,8,0)</f>
        <v>0.7</v>
      </c>
      <c r="Q141" s="266">
        <f>VLOOKUP(L141,'PLAN INDICATIVO ORIGINAL '!$C$13:$M$343,9,0)</f>
        <v>0.74</v>
      </c>
      <c r="R141" s="266">
        <f>VLOOKUP(L141,'PLAN INDICATIVO ORIGINAL '!$C$13:$M$343,10,0)</f>
        <v>0.74</v>
      </c>
      <c r="S141" s="266" t="str">
        <f>VLOOKUP(L141,'PLAN INDICATIVO ORIGINAL '!$C$13:$M$343,11,0)</f>
        <v>Porcentaje</v>
      </c>
      <c r="T141" s="258" t="e">
        <f>VLOOKUP(L141,'PLAN INDICATIVO ORIGINAL '!$C$13:$M$343,12,0)</f>
        <v>#REF!</v>
      </c>
      <c r="U141" s="258">
        <f t="shared" ref="U141:Z141" si="258">+N141*100</f>
        <v>60</v>
      </c>
      <c r="V141" s="258">
        <f t="shared" si="258"/>
        <v>65</v>
      </c>
      <c r="W141" s="258">
        <f t="shared" si="258"/>
        <v>70</v>
      </c>
      <c r="X141" s="258">
        <f t="shared" si="258"/>
        <v>74</v>
      </c>
      <c r="Y141" s="258">
        <f t="shared" si="258"/>
        <v>74</v>
      </c>
      <c r="Z141" s="258" t="e">
        <f t="shared" si="258"/>
        <v>#VALUE!</v>
      </c>
      <c r="AA141" s="114" t="str">
        <f>+'PLAN INDICATIVO ORIGINAL '!C189</f>
        <v>P159</v>
      </c>
      <c r="AB141" s="253" t="str">
        <f>+'PLAN INDICATIVO ORIGINAL '!D189</f>
        <v>Ejercicio de rendición de cuentas realizado</v>
      </c>
      <c r="AC141" s="58" t="str">
        <f>VLOOKUP(AB141,'PLAN INDICATIVO ORIGINAL '!$D$12:$F$313,3,0)</f>
        <v>OFICINA ASESORA DE PLANEACIÓN</v>
      </c>
      <c r="AD141" s="58" t="str">
        <f>VLOOKUP(AB141,'PLAN INDICATIVO ORIGINAL '!$D$12:$F$313,3,0)</f>
        <v>OFICINA ASESORA DE PLANEACIÓN</v>
      </c>
      <c r="AE141" s="58" t="s">
        <v>802</v>
      </c>
      <c r="AF141" s="259">
        <f>VLOOKUP(AA141,'PLAN INDICATIVO ORIGINAL '!$C$13:$M$343,6,0)</f>
        <v>1</v>
      </c>
      <c r="AG141" s="260">
        <f>VLOOKUP(AA141,'PLAN INDICATIVO ORIGINAL '!$C$13:$M$343,7,0)</f>
        <v>1</v>
      </c>
      <c r="AH141" s="260">
        <f>VLOOKUP(AA141,'PLAN INDICATIVO ORIGINAL '!$C$13:$M$343,8,0)</f>
        <v>1</v>
      </c>
      <c r="AI141" s="260">
        <f>VLOOKUP(AA141,'PLAN INDICATIVO ORIGINAL '!$C$13:$M$343,9,0)</f>
        <v>1</v>
      </c>
      <c r="AJ141" s="260">
        <f>VLOOKUP(AA141,'PLAN INDICATIVO ORIGINAL '!$C$13:$M$343,10,0)</f>
        <v>1</v>
      </c>
      <c r="AK141" s="260" t="str">
        <f>VLOOKUP(AA141,'PLAN INDICATIVO ORIGINAL '!$C$13:$M$343,11,0)</f>
        <v>Número</v>
      </c>
      <c r="AL141" s="261" t="e">
        <f>VLOOKUP(AA141,'PLAN INDICATIVO ORIGINAL '!$C$13:$M$343,12,0)</f>
        <v>#REF!</v>
      </c>
      <c r="AM141" s="262">
        <f t="shared" ref="AM141:AR141" si="259">+AF141</f>
        <v>1</v>
      </c>
      <c r="AN141" s="262">
        <f t="shared" si="259"/>
        <v>1</v>
      </c>
      <c r="AO141" s="262">
        <f t="shared" si="259"/>
        <v>1</v>
      </c>
      <c r="AP141" s="262">
        <f t="shared" si="259"/>
        <v>1</v>
      </c>
      <c r="AQ141" s="262">
        <f t="shared" si="259"/>
        <v>1</v>
      </c>
      <c r="AR141" s="262" t="str">
        <f t="shared" si="259"/>
        <v>Número</v>
      </c>
      <c r="AS141" s="263" t="s">
        <v>765</v>
      </c>
      <c r="AV141" s="213" t="s">
        <v>461</v>
      </c>
      <c r="AW141" s="213" t="s">
        <v>427</v>
      </c>
      <c r="AX141" s="213" t="s">
        <v>802</v>
      </c>
      <c r="BI141" s="253">
        <v>249</v>
      </c>
      <c r="BJ141" s="58" t="s">
        <v>465</v>
      </c>
    </row>
    <row r="142" spans="1:62" ht="48" customHeight="1">
      <c r="A142" s="253">
        <v>249</v>
      </c>
      <c r="B142" s="253" t="str">
        <f t="shared" si="149"/>
        <v>P254</v>
      </c>
      <c r="C142" s="120" t="s">
        <v>50</v>
      </c>
      <c r="D142" s="287" t="s">
        <v>417</v>
      </c>
      <c r="E142" s="283" t="str">
        <f>+'PLAN INDICATIVO ORIGINAL '!$D$171</f>
        <v>GESTIÓN INSTITUCIONAL, JURIDICA Y DEFENSA</v>
      </c>
      <c r="F142" s="255" t="str">
        <f>+'PLAN INDICATIVO ORIGINAL '!$D$172</f>
        <v>PLANEACIÓN Y GESTIÓN</v>
      </c>
      <c r="G142" s="255" t="s">
        <v>425</v>
      </c>
      <c r="H142" s="256" t="str">
        <f>+'PLAN INDICATIVO ORIGINAL '!$D$173</f>
        <v>Implementar un modelo de planeación y gestión que articule la adopción de políticas, afiance la actuación administrativa,  facilite el cumplimiento de las metas institucionales y la prestación de servicios a la comunidad.</v>
      </c>
      <c r="I142" s="256" t="s">
        <v>803</v>
      </c>
      <c r="J142" s="178" t="s">
        <v>448</v>
      </c>
      <c r="K142" s="141" t="s">
        <v>763</v>
      </c>
      <c r="L142" s="141" t="str">
        <f>+'PLAN INDICATIVO ORIGINAL '!$C$183</f>
        <v>I25</v>
      </c>
      <c r="M142" s="265" t="str">
        <f>+'PLAN INDICATIVO ORIGINAL '!$E$183</f>
        <v>Porcentaje del Índice de Transparencia Nacional</v>
      </c>
      <c r="N142" s="266">
        <f>VLOOKUP(L142,'PLAN INDICATIVO ORIGINAL '!$C$13:$M$343,6,0)</f>
        <v>0.6</v>
      </c>
      <c r="O142" s="266">
        <f>VLOOKUP(L142,'PLAN INDICATIVO ORIGINAL '!$C$13:$M$343,7,0)</f>
        <v>0.65</v>
      </c>
      <c r="P142" s="266">
        <f>VLOOKUP(L142,'PLAN INDICATIVO ORIGINAL '!$C$13:$M$343,8,0)</f>
        <v>0.7</v>
      </c>
      <c r="Q142" s="266">
        <f>VLOOKUP(L142,'PLAN INDICATIVO ORIGINAL '!$C$13:$M$343,9,0)</f>
        <v>0.74</v>
      </c>
      <c r="R142" s="266">
        <f>VLOOKUP(L142,'PLAN INDICATIVO ORIGINAL '!$C$13:$M$343,10,0)</f>
        <v>0.74</v>
      </c>
      <c r="S142" s="266" t="str">
        <f>VLOOKUP(L142,'PLAN INDICATIVO ORIGINAL '!$C$13:$M$343,11,0)</f>
        <v>Porcentaje</v>
      </c>
      <c r="T142" s="258" t="e">
        <f>VLOOKUP(L142,'PLAN INDICATIVO ORIGINAL '!$C$13:$M$343,12,0)</f>
        <v>#REF!</v>
      </c>
      <c r="U142" s="258">
        <f t="shared" ref="U142:Z142" si="260">+N142*100</f>
        <v>60</v>
      </c>
      <c r="V142" s="258">
        <f t="shared" si="260"/>
        <v>65</v>
      </c>
      <c r="W142" s="258">
        <f t="shared" si="260"/>
        <v>70</v>
      </c>
      <c r="X142" s="258">
        <f t="shared" si="260"/>
        <v>74</v>
      </c>
      <c r="Y142" s="258">
        <f t="shared" si="260"/>
        <v>74</v>
      </c>
      <c r="Z142" s="258" t="e">
        <f t="shared" si="260"/>
        <v>#VALUE!</v>
      </c>
      <c r="AA142" s="114" t="str">
        <f>+'PLAN INDICATIVO ORIGINAL '!C190</f>
        <v>P254</v>
      </c>
      <c r="AB142" s="253" t="str">
        <f>+'PLAN INDICATIVO ORIGINAL '!D190</f>
        <v>Política Institucional de servicio al ciudadano de acuerdo al Programa Nacional del Servicio Nacional, elaborada e implementada al 2018.</v>
      </c>
      <c r="AC142" s="58" t="str">
        <f>VLOOKUP(AB142,'PLAN INDICATIVO ORIGINAL '!$D$12:$F$313,3,0)</f>
        <v>GRUPO DE ATENCIÓN AL CIUDADANO</v>
      </c>
      <c r="AD142" s="58" t="str">
        <f>VLOOKUP(AB142,'PLAN INDICATIVO ORIGINAL '!$D$12:$F$313,3,0)</f>
        <v>GRUPO DE ATENCIÓN AL CIUDADANO</v>
      </c>
      <c r="AE142" s="58" t="s">
        <v>805</v>
      </c>
      <c r="AF142" s="259">
        <f>VLOOKUP(AA142,'PLAN INDICATIVO ORIGINAL '!$C$13:$M$343,6,0)</f>
        <v>0</v>
      </c>
      <c r="AG142" s="260">
        <f>VLOOKUP(AA142,'PLAN INDICATIVO ORIGINAL '!$C$13:$M$343,7,0)</f>
        <v>0.3</v>
      </c>
      <c r="AH142" s="260">
        <f>VLOOKUP(AA142,'PLAN INDICATIVO ORIGINAL '!$C$13:$M$343,8,0)</f>
        <v>0.35</v>
      </c>
      <c r="AI142" s="260">
        <f>VLOOKUP(AA142,'PLAN INDICATIVO ORIGINAL '!$C$13:$M$343,9,0)</f>
        <v>0.35</v>
      </c>
      <c r="AJ142" s="260">
        <f>VLOOKUP(AA142,'PLAN INDICATIVO ORIGINAL '!$C$13:$M$343,10,0)</f>
        <v>1</v>
      </c>
      <c r="AK142" s="260" t="str">
        <f>VLOOKUP(AA142,'PLAN INDICATIVO ORIGINAL '!$C$13:$M$343,11,0)</f>
        <v>Porcentaje</v>
      </c>
      <c r="AL142" s="261" t="e">
        <f>VLOOKUP(AA142,'PLAN INDICATIVO ORIGINAL '!$C$13:$M$343,12,0)</f>
        <v>#REF!</v>
      </c>
      <c r="AM142" s="262">
        <f t="shared" ref="AM142:AR142" si="261">+AF142</f>
        <v>0</v>
      </c>
      <c r="AN142" s="262">
        <f t="shared" si="261"/>
        <v>0.3</v>
      </c>
      <c r="AO142" s="262">
        <f t="shared" si="261"/>
        <v>0.35</v>
      </c>
      <c r="AP142" s="262">
        <f t="shared" si="261"/>
        <v>0.35</v>
      </c>
      <c r="AQ142" s="262">
        <f t="shared" si="261"/>
        <v>1</v>
      </c>
      <c r="AR142" s="262" t="str">
        <f t="shared" si="261"/>
        <v>Porcentaje</v>
      </c>
      <c r="AS142" s="263" t="s">
        <v>765</v>
      </c>
      <c r="AV142" s="213" t="s">
        <v>463</v>
      </c>
      <c r="AW142" s="213" t="s">
        <v>465</v>
      </c>
      <c r="AX142" s="213" t="s">
        <v>805</v>
      </c>
      <c r="BI142" s="253">
        <v>23</v>
      </c>
      <c r="BJ142" s="58" t="s">
        <v>465</v>
      </c>
    </row>
    <row r="143" spans="1:62" ht="48" customHeight="1">
      <c r="A143" s="253">
        <v>23</v>
      </c>
      <c r="B143" s="253" t="str">
        <f t="shared" si="149"/>
        <v>P23</v>
      </c>
      <c r="C143" s="120" t="s">
        <v>50</v>
      </c>
      <c r="D143" s="287" t="s">
        <v>417</v>
      </c>
      <c r="E143" s="283" t="str">
        <f>+'PLAN INDICATIVO ORIGINAL '!$D$171</f>
        <v>GESTIÓN INSTITUCIONAL, JURIDICA Y DEFENSA</v>
      </c>
      <c r="F143" s="255" t="str">
        <f>+'PLAN INDICATIVO ORIGINAL '!$D$172</f>
        <v>PLANEACIÓN Y GESTIÓN</v>
      </c>
      <c r="G143" s="255" t="s">
        <v>425</v>
      </c>
      <c r="H143" s="256" t="str">
        <f>+'PLAN INDICATIVO ORIGINAL '!$D$173</f>
        <v>Implementar un modelo de planeación y gestión que articule la adopción de políticas, afiance la actuación administrativa,  facilite el cumplimiento de las metas institucionales y la prestación de servicios a la comunidad.</v>
      </c>
      <c r="I143" s="256" t="s">
        <v>803</v>
      </c>
      <c r="J143" s="178" t="s">
        <v>448</v>
      </c>
      <c r="K143" s="141" t="s">
        <v>763</v>
      </c>
      <c r="L143" s="141" t="str">
        <f>+'PLAN INDICATIVO ORIGINAL '!$C$183</f>
        <v>I25</v>
      </c>
      <c r="M143" s="265" t="str">
        <f>+'PLAN INDICATIVO ORIGINAL '!$E$183</f>
        <v>Porcentaje del Índice de Transparencia Nacional</v>
      </c>
      <c r="N143" s="266">
        <f>VLOOKUP(L143,'PLAN INDICATIVO ORIGINAL '!$C$13:$M$343,6,0)</f>
        <v>0.6</v>
      </c>
      <c r="O143" s="266">
        <f>VLOOKUP(L143,'PLAN INDICATIVO ORIGINAL '!$C$13:$M$343,7,0)</f>
        <v>0.65</v>
      </c>
      <c r="P143" s="266">
        <f>VLOOKUP(L143,'PLAN INDICATIVO ORIGINAL '!$C$13:$M$343,8,0)</f>
        <v>0.7</v>
      </c>
      <c r="Q143" s="266">
        <f>VLOOKUP(L143,'PLAN INDICATIVO ORIGINAL '!$C$13:$M$343,9,0)</f>
        <v>0.74</v>
      </c>
      <c r="R143" s="266">
        <f>VLOOKUP(L143,'PLAN INDICATIVO ORIGINAL '!$C$13:$M$343,10,0)</f>
        <v>0.74</v>
      </c>
      <c r="S143" s="266" t="str">
        <f>VLOOKUP(L143,'PLAN INDICATIVO ORIGINAL '!$C$13:$M$343,11,0)</f>
        <v>Porcentaje</v>
      </c>
      <c r="T143" s="258" t="e">
        <f>VLOOKUP(L143,'PLAN INDICATIVO ORIGINAL '!$C$13:$M$343,12,0)</f>
        <v>#REF!</v>
      </c>
      <c r="U143" s="258">
        <f t="shared" ref="U143:Z143" si="262">+N143*100</f>
        <v>60</v>
      </c>
      <c r="V143" s="258">
        <f t="shared" si="262"/>
        <v>65</v>
      </c>
      <c r="W143" s="258">
        <f t="shared" si="262"/>
        <v>70</v>
      </c>
      <c r="X143" s="258">
        <f t="shared" si="262"/>
        <v>74</v>
      </c>
      <c r="Y143" s="258">
        <f t="shared" si="262"/>
        <v>74</v>
      </c>
      <c r="Z143" s="258" t="e">
        <f t="shared" si="262"/>
        <v>#VALUE!</v>
      </c>
      <c r="AA143" s="253" t="str">
        <f>+'PLAN INDICATIVO ORIGINAL '!C191</f>
        <v>P23</v>
      </c>
      <c r="AB143" s="253" t="str">
        <f>+'PLAN INDICATIVO ORIGINAL '!D191</f>
        <v>Encuesta de satisfacción del servicio al ciudadano a las 6 regionales y 10 establecimientos de reclusión por regional y sede central realizada, analizada y presentada</v>
      </c>
      <c r="AC143" s="58" t="str">
        <f>VLOOKUP(AB143,'PLAN INDICATIVO ORIGINAL '!$D$12:$F$313,3,0)</f>
        <v>GRUPO DE ATENCIÓN AL CIUDADANO</v>
      </c>
      <c r="AD143" s="58" t="str">
        <f>VLOOKUP(AB143,'PLAN INDICATIVO ORIGINAL '!$D$12:$F$313,3,0)</f>
        <v>GRUPO DE ATENCIÓN AL CIUDADANO</v>
      </c>
      <c r="AE143" s="58" t="s">
        <v>805</v>
      </c>
      <c r="AF143" s="259">
        <f>VLOOKUP(AA143,'PLAN INDICATIVO ORIGINAL '!$C$13:$M$343,6,0)</f>
        <v>1</v>
      </c>
      <c r="AG143" s="260">
        <f>VLOOKUP(AA143,'PLAN INDICATIVO ORIGINAL '!$C$13:$M$343,7,0)</f>
        <v>1</v>
      </c>
      <c r="AH143" s="260">
        <f>VLOOKUP(AA143,'PLAN INDICATIVO ORIGINAL '!$C$13:$M$343,8,0)</f>
        <v>1</v>
      </c>
      <c r="AI143" s="260">
        <f>VLOOKUP(AA143,'PLAN INDICATIVO ORIGINAL '!$C$13:$M$343,9,0)</f>
        <v>1</v>
      </c>
      <c r="AJ143" s="260">
        <f>VLOOKUP(AA143,'PLAN INDICATIVO ORIGINAL '!$C$13:$M$343,10,0)</f>
        <v>4</v>
      </c>
      <c r="AK143" s="260" t="str">
        <f>VLOOKUP(AA143,'PLAN INDICATIVO ORIGINAL '!$C$13:$M$343,11,0)</f>
        <v>Número</v>
      </c>
      <c r="AL143" s="261" t="e">
        <f>VLOOKUP(AA143,'PLAN INDICATIVO ORIGINAL '!$C$13:$M$343,12,0)</f>
        <v>#REF!</v>
      </c>
      <c r="AM143" s="262">
        <f t="shared" ref="AM143:AR143" si="263">+AF143</f>
        <v>1</v>
      </c>
      <c r="AN143" s="262">
        <f t="shared" si="263"/>
        <v>1</v>
      </c>
      <c r="AO143" s="262">
        <f t="shared" si="263"/>
        <v>1</v>
      </c>
      <c r="AP143" s="262">
        <f t="shared" si="263"/>
        <v>1</v>
      </c>
      <c r="AQ143" s="262">
        <f t="shared" si="263"/>
        <v>4</v>
      </c>
      <c r="AR143" s="262" t="str">
        <f t="shared" si="263"/>
        <v>Número</v>
      </c>
      <c r="AS143" s="263" t="s">
        <v>765</v>
      </c>
      <c r="AV143" s="213" t="s">
        <v>466</v>
      </c>
      <c r="AW143" s="213" t="s">
        <v>465</v>
      </c>
      <c r="AX143" s="213" t="s">
        <v>805</v>
      </c>
      <c r="BI143" s="253">
        <v>10</v>
      </c>
      <c r="BJ143" s="58" t="s">
        <v>465</v>
      </c>
    </row>
    <row r="144" spans="1:62" ht="51" customHeight="1">
      <c r="A144" s="253">
        <v>10</v>
      </c>
      <c r="B144" s="253" t="str">
        <f t="shared" si="149"/>
        <v>P10</v>
      </c>
      <c r="C144" s="120" t="s">
        <v>56</v>
      </c>
      <c r="D144" s="287" t="s">
        <v>417</v>
      </c>
      <c r="E144" s="283" t="str">
        <f>+'PLAN INDICATIVO ORIGINAL '!$D$171</f>
        <v>GESTIÓN INSTITUCIONAL, JURIDICA Y DEFENSA</v>
      </c>
      <c r="F144" s="255" t="str">
        <f>+'PLAN INDICATIVO ORIGINAL '!$D$172</f>
        <v>PLANEACIÓN Y GESTIÓN</v>
      </c>
      <c r="G144" s="255" t="s">
        <v>425</v>
      </c>
      <c r="H144" s="256" t="str">
        <f>+'PLAN INDICATIVO ORIGINAL '!$D$173</f>
        <v>Implementar un modelo de planeación y gestión que articule la adopción de políticas, afiance la actuación administrativa,  facilite el cumplimiento de las metas institucionales y la prestación de servicios a la comunidad.</v>
      </c>
      <c r="I144" s="256" t="s">
        <v>803</v>
      </c>
      <c r="J144" s="178" t="s">
        <v>448</v>
      </c>
      <c r="K144" s="141" t="s">
        <v>763</v>
      </c>
      <c r="L144" s="141" t="str">
        <f>+'PLAN INDICATIVO ORIGINAL '!$C$183</f>
        <v>I25</v>
      </c>
      <c r="M144" s="265" t="str">
        <f>+'PLAN INDICATIVO ORIGINAL '!$E$183</f>
        <v>Porcentaje del Índice de Transparencia Nacional</v>
      </c>
      <c r="N144" s="266">
        <f>VLOOKUP(L144,'PLAN INDICATIVO ORIGINAL '!$C$13:$M$343,6,0)</f>
        <v>0.6</v>
      </c>
      <c r="O144" s="266">
        <f>VLOOKUP(L144,'PLAN INDICATIVO ORIGINAL '!$C$13:$M$343,7,0)</f>
        <v>0.65</v>
      </c>
      <c r="P144" s="266">
        <f>VLOOKUP(L144,'PLAN INDICATIVO ORIGINAL '!$C$13:$M$343,8,0)</f>
        <v>0.7</v>
      </c>
      <c r="Q144" s="266">
        <f>VLOOKUP(L144,'PLAN INDICATIVO ORIGINAL '!$C$13:$M$343,9,0)</f>
        <v>0.74</v>
      </c>
      <c r="R144" s="266">
        <f>VLOOKUP(L144,'PLAN INDICATIVO ORIGINAL '!$C$13:$M$343,10,0)</f>
        <v>0.74</v>
      </c>
      <c r="S144" s="266" t="str">
        <f>VLOOKUP(L144,'PLAN INDICATIVO ORIGINAL '!$C$13:$M$343,11,0)</f>
        <v>Porcentaje</v>
      </c>
      <c r="T144" s="258" t="e">
        <f>VLOOKUP(L144,'PLAN INDICATIVO ORIGINAL '!$C$13:$M$343,12,0)</f>
        <v>#REF!</v>
      </c>
      <c r="U144" s="258">
        <f t="shared" ref="U144:Z144" si="264">+N144*100</f>
        <v>60</v>
      </c>
      <c r="V144" s="258">
        <f t="shared" si="264"/>
        <v>65</v>
      </c>
      <c r="W144" s="258">
        <f t="shared" si="264"/>
        <v>70</v>
      </c>
      <c r="X144" s="258">
        <f t="shared" si="264"/>
        <v>74</v>
      </c>
      <c r="Y144" s="258">
        <f t="shared" si="264"/>
        <v>74</v>
      </c>
      <c r="Z144" s="258" t="e">
        <f t="shared" si="264"/>
        <v>#VALUE!</v>
      </c>
      <c r="AA144" s="253" t="str">
        <f>+'PLAN INDICATIVO ORIGINAL '!C192</f>
        <v>P10</v>
      </c>
      <c r="AB144" s="253" t="str">
        <f>+'PLAN INDICATIVO ORIGINAL '!D192</f>
        <v xml:space="preserve">Aplicativo de quejas web evaluado en su uso. </v>
      </c>
      <c r="AC144" s="58" t="str">
        <f>VLOOKUP(AB144,'PLAN INDICATIVO ORIGINAL '!$D$12:$F$313,3,0)</f>
        <v>GRUPO DE ATENCIÓN AL CIUDADANO</v>
      </c>
      <c r="AD144" s="58" t="str">
        <f>VLOOKUP(AB144,'PLAN INDICATIVO ORIGINAL '!$D$12:$F$313,3,0)</f>
        <v>GRUPO DE ATENCIÓN AL CIUDADANO</v>
      </c>
      <c r="AE144" s="58" t="s">
        <v>805</v>
      </c>
      <c r="AF144" s="259">
        <f>VLOOKUP(AA144,'PLAN INDICATIVO ORIGINAL '!$C$13:$M$343,6,0)</f>
        <v>1</v>
      </c>
      <c r="AG144" s="260">
        <f>VLOOKUP(AA144,'PLAN INDICATIVO ORIGINAL '!$C$13:$M$343,7,0)</f>
        <v>1</v>
      </c>
      <c r="AH144" s="260">
        <f>VLOOKUP(AA144,'PLAN INDICATIVO ORIGINAL '!$C$13:$M$343,8,0)</f>
        <v>1</v>
      </c>
      <c r="AI144" s="260">
        <f>VLOOKUP(AA144,'PLAN INDICATIVO ORIGINAL '!$C$13:$M$343,9,0)</f>
        <v>1</v>
      </c>
      <c r="AJ144" s="260">
        <f>VLOOKUP(AA144,'PLAN INDICATIVO ORIGINAL '!$C$13:$M$343,10,0)</f>
        <v>4</v>
      </c>
      <c r="AK144" s="260" t="str">
        <f>VLOOKUP(AA144,'PLAN INDICATIVO ORIGINAL '!$C$13:$M$343,11,0)</f>
        <v>Número</v>
      </c>
      <c r="AL144" s="261" t="e">
        <f>VLOOKUP(AA144,'PLAN INDICATIVO ORIGINAL '!$C$13:$M$343,12,0)</f>
        <v>#REF!</v>
      </c>
      <c r="AM144" s="262">
        <f t="shared" ref="AM144:AR144" si="265">+AF144</f>
        <v>1</v>
      </c>
      <c r="AN144" s="262">
        <f t="shared" si="265"/>
        <v>1</v>
      </c>
      <c r="AO144" s="262">
        <f t="shared" si="265"/>
        <v>1</v>
      </c>
      <c r="AP144" s="262">
        <f t="shared" si="265"/>
        <v>1</v>
      </c>
      <c r="AQ144" s="262">
        <f t="shared" si="265"/>
        <v>4</v>
      </c>
      <c r="AR144" s="262" t="str">
        <f t="shared" si="265"/>
        <v>Número</v>
      </c>
      <c r="AS144" s="263" t="s">
        <v>765</v>
      </c>
      <c r="AV144" s="213" t="s">
        <v>468</v>
      </c>
      <c r="AW144" s="213" t="s">
        <v>465</v>
      </c>
      <c r="AX144" s="213" t="s">
        <v>805</v>
      </c>
      <c r="BI144" s="253">
        <v>22</v>
      </c>
      <c r="BJ144" s="58" t="s">
        <v>465</v>
      </c>
    </row>
    <row r="145" spans="1:62" ht="51" customHeight="1">
      <c r="A145" s="253">
        <v>22</v>
      </c>
      <c r="B145" s="253" t="str">
        <f t="shared" si="149"/>
        <v>P22</v>
      </c>
      <c r="C145" s="126" t="s">
        <v>59</v>
      </c>
      <c r="D145" s="287" t="s">
        <v>417</v>
      </c>
      <c r="E145" s="283" t="str">
        <f>+'PLAN INDICATIVO ORIGINAL '!$D$171</f>
        <v>GESTIÓN INSTITUCIONAL, JURIDICA Y DEFENSA</v>
      </c>
      <c r="F145" s="255" t="str">
        <f>+'PLAN INDICATIVO ORIGINAL '!$D$172</f>
        <v>PLANEACIÓN Y GESTIÓN</v>
      </c>
      <c r="G145" s="255" t="s">
        <v>425</v>
      </c>
      <c r="H145" s="256" t="str">
        <f>+'PLAN INDICATIVO ORIGINAL '!$D$173</f>
        <v>Implementar un modelo de planeación y gestión que articule la adopción de políticas, afiance la actuación administrativa,  facilite el cumplimiento de las metas institucionales y la prestación de servicios a la comunidad.</v>
      </c>
      <c r="I145" s="256" t="s">
        <v>803</v>
      </c>
      <c r="J145" s="178" t="s">
        <v>448</v>
      </c>
      <c r="K145" s="141" t="s">
        <v>763</v>
      </c>
      <c r="L145" s="141" t="str">
        <f>+'PLAN INDICATIVO ORIGINAL '!$C$183</f>
        <v>I25</v>
      </c>
      <c r="M145" s="265" t="str">
        <f>+'PLAN INDICATIVO ORIGINAL '!$E$183</f>
        <v>Porcentaje del Índice de Transparencia Nacional</v>
      </c>
      <c r="N145" s="266">
        <f>VLOOKUP(L145,'PLAN INDICATIVO ORIGINAL '!$C$13:$M$343,6,0)</f>
        <v>0.6</v>
      </c>
      <c r="O145" s="266">
        <f>VLOOKUP(L145,'PLAN INDICATIVO ORIGINAL '!$C$13:$M$343,7,0)</f>
        <v>0.65</v>
      </c>
      <c r="P145" s="266">
        <f>VLOOKUP(L145,'PLAN INDICATIVO ORIGINAL '!$C$13:$M$343,8,0)</f>
        <v>0.7</v>
      </c>
      <c r="Q145" s="266">
        <f>VLOOKUP(L145,'PLAN INDICATIVO ORIGINAL '!$C$13:$M$343,9,0)</f>
        <v>0.74</v>
      </c>
      <c r="R145" s="266">
        <f>VLOOKUP(L145,'PLAN INDICATIVO ORIGINAL '!$C$13:$M$343,10,0)</f>
        <v>0.74</v>
      </c>
      <c r="S145" s="266" t="str">
        <f>VLOOKUP(L145,'PLAN INDICATIVO ORIGINAL '!$C$13:$M$343,11,0)</f>
        <v>Porcentaje</v>
      </c>
      <c r="T145" s="258" t="e">
        <f>VLOOKUP(L145,'PLAN INDICATIVO ORIGINAL '!$C$13:$M$343,12,0)</f>
        <v>#REF!</v>
      </c>
      <c r="U145" s="258">
        <f t="shared" ref="U145:Z145" si="266">+N145*100</f>
        <v>60</v>
      </c>
      <c r="V145" s="258">
        <f t="shared" si="266"/>
        <v>65</v>
      </c>
      <c r="W145" s="258">
        <f t="shared" si="266"/>
        <v>70</v>
      </c>
      <c r="X145" s="258">
        <f t="shared" si="266"/>
        <v>74</v>
      </c>
      <c r="Y145" s="258">
        <f t="shared" si="266"/>
        <v>74</v>
      </c>
      <c r="Z145" s="258" t="e">
        <f t="shared" si="266"/>
        <v>#VALUE!</v>
      </c>
      <c r="AA145" s="253" t="str">
        <f>+'PLAN INDICATIVO ORIGINAL '!C193</f>
        <v>P22</v>
      </c>
      <c r="AB145" s="253" t="str">
        <f>+'PLAN INDICATIVO ORIGINAL '!D193</f>
        <v>ERON dotados con elementos de Oficina del servicio al ciudadano</v>
      </c>
      <c r="AC145" s="58" t="str">
        <f>VLOOKUP(AB145,'PLAN INDICATIVO ORIGINAL '!$D$12:$F$313,3,0)</f>
        <v>GRUPO DE ATENCIÓN AL CIUDADANO</v>
      </c>
      <c r="AD145" s="58" t="str">
        <f>VLOOKUP(AB145,'PLAN INDICATIVO ORIGINAL '!$D$12:$F$313,3,0)</f>
        <v>GRUPO DE ATENCIÓN AL CIUDADANO</v>
      </c>
      <c r="AE145" s="58" t="s">
        <v>805</v>
      </c>
      <c r="AF145" s="259">
        <f>VLOOKUP(AA145,'PLAN INDICATIVO ORIGINAL '!$C$13:$M$343,6,0)</f>
        <v>40</v>
      </c>
      <c r="AG145" s="260">
        <f>VLOOKUP(AA145,'PLAN INDICATIVO ORIGINAL '!$C$13:$M$343,7,0)</f>
        <v>40</v>
      </c>
      <c r="AH145" s="260">
        <f>VLOOKUP(AA145,'PLAN INDICATIVO ORIGINAL '!$C$13:$M$343,8,0)</f>
        <v>30</v>
      </c>
      <c r="AI145" s="260">
        <f>VLOOKUP(AA145,'PLAN INDICATIVO ORIGINAL '!$C$13:$M$343,9,0)</f>
        <v>27</v>
      </c>
      <c r="AJ145" s="260">
        <f>VLOOKUP(AA145,'PLAN INDICATIVO ORIGINAL '!$C$13:$M$343,10,0)</f>
        <v>137</v>
      </c>
      <c r="AK145" s="260" t="str">
        <f>VLOOKUP(AA145,'PLAN INDICATIVO ORIGINAL '!$C$13:$M$343,11,0)</f>
        <v>Número</v>
      </c>
      <c r="AL145" s="261" t="e">
        <f>VLOOKUP(AA145,'PLAN INDICATIVO ORIGINAL '!$C$13:$M$343,12,0)</f>
        <v>#REF!</v>
      </c>
      <c r="AM145" s="262">
        <f t="shared" ref="AM145:AR145" si="267">+AF145</f>
        <v>40</v>
      </c>
      <c r="AN145" s="262">
        <f t="shared" si="267"/>
        <v>40</v>
      </c>
      <c r="AO145" s="262">
        <f t="shared" si="267"/>
        <v>30</v>
      </c>
      <c r="AP145" s="262">
        <f t="shared" si="267"/>
        <v>27</v>
      </c>
      <c r="AQ145" s="262">
        <f t="shared" si="267"/>
        <v>137</v>
      </c>
      <c r="AR145" s="262" t="str">
        <f t="shared" si="267"/>
        <v>Número</v>
      </c>
      <c r="AS145" s="263" t="s">
        <v>765</v>
      </c>
      <c r="AV145" s="213" t="s">
        <v>470</v>
      </c>
      <c r="AW145" s="213" t="s">
        <v>465</v>
      </c>
      <c r="AX145" s="213" t="s">
        <v>805</v>
      </c>
      <c r="BI145" s="253">
        <v>202</v>
      </c>
      <c r="BJ145" s="58" t="s">
        <v>465</v>
      </c>
    </row>
    <row r="146" spans="1:62" ht="51" customHeight="1">
      <c r="A146" s="253">
        <v>202</v>
      </c>
      <c r="B146" s="253" t="str">
        <f t="shared" si="149"/>
        <v>P202</v>
      </c>
      <c r="C146" s="126" t="s">
        <v>59</v>
      </c>
      <c r="D146" s="287" t="s">
        <v>417</v>
      </c>
      <c r="E146" s="283" t="str">
        <f>+'PLAN INDICATIVO ORIGINAL '!$D$171</f>
        <v>GESTIÓN INSTITUCIONAL, JURIDICA Y DEFENSA</v>
      </c>
      <c r="F146" s="255" t="str">
        <f>+'PLAN INDICATIVO ORIGINAL '!$D$172</f>
        <v>PLANEACIÓN Y GESTIÓN</v>
      </c>
      <c r="G146" s="255" t="s">
        <v>425</v>
      </c>
      <c r="H146" s="256" t="str">
        <f>+'PLAN INDICATIVO ORIGINAL '!$D$173</f>
        <v>Implementar un modelo de planeación y gestión que articule la adopción de políticas, afiance la actuación administrativa,  facilite el cumplimiento de las metas institucionales y la prestación de servicios a la comunidad.</v>
      </c>
      <c r="I146" s="256" t="s">
        <v>803</v>
      </c>
      <c r="J146" s="178" t="s">
        <v>448</v>
      </c>
      <c r="K146" s="141" t="s">
        <v>763</v>
      </c>
      <c r="L146" s="141" t="str">
        <f>+'PLAN INDICATIVO ORIGINAL '!$C$183</f>
        <v>I25</v>
      </c>
      <c r="M146" s="265" t="str">
        <f>+'PLAN INDICATIVO ORIGINAL '!$E$183</f>
        <v>Porcentaje del Índice de Transparencia Nacional</v>
      </c>
      <c r="N146" s="266">
        <f>VLOOKUP(L146,'PLAN INDICATIVO ORIGINAL '!$C$13:$M$343,6,0)</f>
        <v>0.6</v>
      </c>
      <c r="O146" s="266">
        <f>VLOOKUP(L146,'PLAN INDICATIVO ORIGINAL '!$C$13:$M$343,7,0)</f>
        <v>0.65</v>
      </c>
      <c r="P146" s="266">
        <f>VLOOKUP(L146,'PLAN INDICATIVO ORIGINAL '!$C$13:$M$343,8,0)</f>
        <v>0.7</v>
      </c>
      <c r="Q146" s="266">
        <f>VLOOKUP(L146,'PLAN INDICATIVO ORIGINAL '!$C$13:$M$343,9,0)</f>
        <v>0.74</v>
      </c>
      <c r="R146" s="266">
        <f>VLOOKUP(L146,'PLAN INDICATIVO ORIGINAL '!$C$13:$M$343,10,0)</f>
        <v>0.74</v>
      </c>
      <c r="S146" s="266" t="str">
        <f>VLOOKUP(L146,'PLAN INDICATIVO ORIGINAL '!$C$13:$M$343,11,0)</f>
        <v>Porcentaje</v>
      </c>
      <c r="T146" s="258" t="e">
        <f>VLOOKUP(L146,'PLAN INDICATIVO ORIGINAL '!$C$13:$M$343,12,0)</f>
        <v>#REF!</v>
      </c>
      <c r="U146" s="258">
        <f t="shared" ref="U146:Z146" si="268">+N146*100</f>
        <v>60</v>
      </c>
      <c r="V146" s="258">
        <f t="shared" si="268"/>
        <v>65</v>
      </c>
      <c r="W146" s="258">
        <f t="shared" si="268"/>
        <v>70</v>
      </c>
      <c r="X146" s="258">
        <f t="shared" si="268"/>
        <v>74</v>
      </c>
      <c r="Y146" s="258">
        <f t="shared" si="268"/>
        <v>74</v>
      </c>
      <c r="Z146" s="258" t="e">
        <f t="shared" si="268"/>
        <v>#VALUE!</v>
      </c>
      <c r="AA146" s="253" t="str">
        <f>+'PLAN INDICATIVO ORIGINAL '!C194</f>
        <v>P202</v>
      </c>
      <c r="AB146" s="253" t="str">
        <f>+'PLAN INDICATIVO ORIGINAL '!D194</f>
        <v xml:space="preserve"> Sistema integrado de peticiones, quejas, reclamos y denuncias del INPEC estructurado y desarrollado</v>
      </c>
      <c r="AC146" s="58" t="str">
        <f>VLOOKUP(AB146,'PLAN INDICATIVO ORIGINAL '!$D$12:$F$313,3,0)</f>
        <v>GRUPO DE ATENCIÓN AL CIUDADANO</v>
      </c>
      <c r="AD146" s="58" t="str">
        <f>VLOOKUP(AB146,'PLAN INDICATIVO ORIGINAL '!$D$12:$F$313,3,0)</f>
        <v>GRUPO DE ATENCIÓN AL CIUDADANO</v>
      </c>
      <c r="AE146" s="58" t="s">
        <v>805</v>
      </c>
      <c r="AF146" s="267">
        <f>VLOOKUP(AA146,'PLAN INDICATIVO ORIGINAL '!$C$13:$M$343,6,0)</f>
        <v>0.5</v>
      </c>
      <c r="AG146" s="268">
        <f>VLOOKUP(AA146,'PLAN INDICATIVO ORIGINAL '!$C$13:$M$343,7,0)</f>
        <v>0.5</v>
      </c>
      <c r="AH146" s="268">
        <f>VLOOKUP(AA146,'PLAN INDICATIVO ORIGINAL '!$C$13:$M$343,8,0)</f>
        <v>0</v>
      </c>
      <c r="AI146" s="268">
        <f>VLOOKUP(AA146,'PLAN INDICATIVO ORIGINAL '!$C$13:$M$343,9,0)</f>
        <v>0</v>
      </c>
      <c r="AJ146" s="268">
        <f>VLOOKUP(AA146,'PLAN INDICATIVO ORIGINAL '!$C$13:$M$343,10,0)</f>
        <v>1</v>
      </c>
      <c r="AK146" s="268" t="str">
        <f>VLOOKUP(AA146,'PLAN INDICATIVO ORIGINAL '!$C$13:$M$343,11,0)</f>
        <v>Porcentaje</v>
      </c>
      <c r="AL146" s="261" t="e">
        <f>VLOOKUP(AA146,'PLAN INDICATIVO ORIGINAL '!$C$13:$M$343,12,0)</f>
        <v>#REF!</v>
      </c>
      <c r="AM146" s="269">
        <f t="shared" ref="AM146:AR146" si="269">+AF146*100</f>
        <v>50</v>
      </c>
      <c r="AN146" s="269">
        <f t="shared" si="269"/>
        <v>50</v>
      </c>
      <c r="AO146" s="269">
        <f t="shared" si="269"/>
        <v>0</v>
      </c>
      <c r="AP146" s="269">
        <f t="shared" si="269"/>
        <v>0</v>
      </c>
      <c r="AQ146" s="269">
        <f t="shared" si="269"/>
        <v>100</v>
      </c>
      <c r="AR146" s="269" t="e">
        <f t="shared" si="269"/>
        <v>#VALUE!</v>
      </c>
      <c r="AS146" s="263" t="s">
        <v>765</v>
      </c>
      <c r="AV146" s="213" t="s">
        <v>472</v>
      </c>
      <c r="AW146" s="213" t="s">
        <v>465</v>
      </c>
      <c r="AX146" s="213" t="s">
        <v>805</v>
      </c>
      <c r="BI146" s="253">
        <v>203</v>
      </c>
      <c r="BJ146" s="58" t="s">
        <v>465</v>
      </c>
    </row>
    <row r="147" spans="1:62" ht="48" customHeight="1">
      <c r="A147" s="253">
        <v>203</v>
      </c>
      <c r="B147" s="253" t="str">
        <f t="shared" si="149"/>
        <v>P203</v>
      </c>
      <c r="C147" s="126" t="s">
        <v>65</v>
      </c>
      <c r="D147" s="287" t="s">
        <v>417</v>
      </c>
      <c r="E147" s="283" t="str">
        <f>+'PLAN INDICATIVO ORIGINAL '!$D$171</f>
        <v>GESTIÓN INSTITUCIONAL, JURIDICA Y DEFENSA</v>
      </c>
      <c r="F147" s="255" t="str">
        <f>+'PLAN INDICATIVO ORIGINAL '!$D$172</f>
        <v>PLANEACIÓN Y GESTIÓN</v>
      </c>
      <c r="G147" s="255" t="s">
        <v>425</v>
      </c>
      <c r="H147" s="256" t="str">
        <f>+'PLAN INDICATIVO ORIGINAL '!$D$173</f>
        <v>Implementar un modelo de planeación y gestión que articule la adopción de políticas, afiance la actuación administrativa,  facilite el cumplimiento de las metas institucionales y la prestación de servicios a la comunidad.</v>
      </c>
      <c r="I147" s="256" t="s">
        <v>803</v>
      </c>
      <c r="J147" s="178" t="s">
        <v>448</v>
      </c>
      <c r="K147" s="141" t="s">
        <v>763</v>
      </c>
      <c r="L147" s="141" t="str">
        <f>+'PLAN INDICATIVO ORIGINAL '!$C$183</f>
        <v>I25</v>
      </c>
      <c r="M147" s="265" t="str">
        <f>+'PLAN INDICATIVO ORIGINAL '!$E$183</f>
        <v>Porcentaje del Índice de Transparencia Nacional</v>
      </c>
      <c r="N147" s="266">
        <f>VLOOKUP(L147,'PLAN INDICATIVO ORIGINAL '!$C$13:$M$343,6,0)</f>
        <v>0.6</v>
      </c>
      <c r="O147" s="266">
        <f>VLOOKUP(L147,'PLAN INDICATIVO ORIGINAL '!$C$13:$M$343,7,0)</f>
        <v>0.65</v>
      </c>
      <c r="P147" s="266">
        <f>VLOOKUP(L147,'PLAN INDICATIVO ORIGINAL '!$C$13:$M$343,8,0)</f>
        <v>0.7</v>
      </c>
      <c r="Q147" s="266">
        <f>VLOOKUP(L147,'PLAN INDICATIVO ORIGINAL '!$C$13:$M$343,9,0)</f>
        <v>0.74</v>
      </c>
      <c r="R147" s="266">
        <f>VLOOKUP(L147,'PLAN INDICATIVO ORIGINAL '!$C$13:$M$343,10,0)</f>
        <v>0.74</v>
      </c>
      <c r="S147" s="266" t="str">
        <f>VLOOKUP(L147,'PLAN INDICATIVO ORIGINAL '!$C$13:$M$343,11,0)</f>
        <v>Porcentaje</v>
      </c>
      <c r="T147" s="258" t="e">
        <f>VLOOKUP(L147,'PLAN INDICATIVO ORIGINAL '!$C$13:$M$343,12,0)</f>
        <v>#REF!</v>
      </c>
      <c r="U147" s="258">
        <f t="shared" ref="U147:Z147" si="270">+N147*100</f>
        <v>60</v>
      </c>
      <c r="V147" s="258">
        <f t="shared" si="270"/>
        <v>65</v>
      </c>
      <c r="W147" s="258">
        <f t="shared" si="270"/>
        <v>70</v>
      </c>
      <c r="X147" s="258">
        <f t="shared" si="270"/>
        <v>74</v>
      </c>
      <c r="Y147" s="258">
        <f t="shared" si="270"/>
        <v>74</v>
      </c>
      <c r="Z147" s="258" t="e">
        <f t="shared" si="270"/>
        <v>#VALUE!</v>
      </c>
      <c r="AA147" s="114" t="str">
        <f>+'PLAN INDICATIVO ORIGINAL '!C195</f>
        <v>P203</v>
      </c>
      <c r="AB147" s="253" t="str">
        <f>+'PLAN INDICATIVO ORIGINAL '!D195</f>
        <v>Ventanilla de información de interés público creada en nivel nacional y  los ERON.</v>
      </c>
      <c r="AC147" s="58" t="str">
        <f>VLOOKUP(AB147,'PLAN INDICATIVO ORIGINAL '!$D$12:$F$313,3,0)</f>
        <v>GRUPO DE ATENCIÓN AL CIUDADANO</v>
      </c>
      <c r="AD147" s="58" t="str">
        <f>VLOOKUP(AB147,'PLAN INDICATIVO ORIGINAL '!$D$12:$F$313,3,0)</f>
        <v>GRUPO DE ATENCIÓN AL CIUDADANO</v>
      </c>
      <c r="AE147" s="58" t="s">
        <v>805</v>
      </c>
      <c r="AF147" s="259">
        <f>VLOOKUP(AA147,'PLAN INDICATIVO ORIGINAL '!$C$13:$M$343,6,0)</f>
        <v>1</v>
      </c>
      <c r="AG147" s="260">
        <f>VLOOKUP(AA147,'PLAN INDICATIVO ORIGINAL '!$C$13:$M$343,7,0)</f>
        <v>45</v>
      </c>
      <c r="AH147" s="260">
        <f>VLOOKUP(AA147,'PLAN INDICATIVO ORIGINAL '!$C$13:$M$343,8,0)</f>
        <v>45</v>
      </c>
      <c r="AI147" s="260">
        <f>VLOOKUP(AA147,'PLAN INDICATIVO ORIGINAL '!$C$13:$M$343,9,0)</f>
        <v>47</v>
      </c>
      <c r="AJ147" s="260">
        <f>VLOOKUP(AA147,'PLAN INDICATIVO ORIGINAL '!$C$13:$M$343,10,0)</f>
        <v>138</v>
      </c>
      <c r="AK147" s="260" t="str">
        <f>VLOOKUP(AA147,'PLAN INDICATIVO ORIGINAL '!$C$13:$M$343,11,0)</f>
        <v>Número</v>
      </c>
      <c r="AL147" s="261" t="e">
        <f>VLOOKUP(AA147,'PLAN INDICATIVO ORIGINAL '!$C$13:$M$343,12,0)</f>
        <v>#REF!</v>
      </c>
      <c r="AM147" s="262">
        <f t="shared" ref="AM147:AR147" si="271">+AF147</f>
        <v>1</v>
      </c>
      <c r="AN147" s="262">
        <f t="shared" si="271"/>
        <v>45</v>
      </c>
      <c r="AO147" s="262">
        <f t="shared" si="271"/>
        <v>45</v>
      </c>
      <c r="AP147" s="262">
        <f t="shared" si="271"/>
        <v>47</v>
      </c>
      <c r="AQ147" s="262">
        <f t="shared" si="271"/>
        <v>138</v>
      </c>
      <c r="AR147" s="262" t="str">
        <f t="shared" si="271"/>
        <v>Número</v>
      </c>
      <c r="AS147" s="263" t="s">
        <v>765</v>
      </c>
      <c r="AV147" s="213" t="s">
        <v>474</v>
      </c>
      <c r="AW147" s="213" t="s">
        <v>465</v>
      </c>
      <c r="AX147" s="213" t="s">
        <v>805</v>
      </c>
      <c r="BI147" s="253">
        <v>204</v>
      </c>
      <c r="BJ147" s="58" t="s">
        <v>465</v>
      </c>
    </row>
    <row r="148" spans="1:62" ht="48" customHeight="1">
      <c r="A148" s="253">
        <v>204</v>
      </c>
      <c r="B148" s="253" t="str">
        <f t="shared" si="149"/>
        <v>P204</v>
      </c>
      <c r="C148" s="120" t="s">
        <v>99</v>
      </c>
      <c r="D148" s="287" t="s">
        <v>417</v>
      </c>
      <c r="E148" s="283" t="str">
        <f>+'PLAN INDICATIVO ORIGINAL '!$D$171</f>
        <v>GESTIÓN INSTITUCIONAL, JURIDICA Y DEFENSA</v>
      </c>
      <c r="F148" s="255" t="str">
        <f>+'PLAN INDICATIVO ORIGINAL '!$D$172</f>
        <v>PLANEACIÓN Y GESTIÓN</v>
      </c>
      <c r="G148" s="255" t="s">
        <v>425</v>
      </c>
      <c r="H148" s="256" t="str">
        <f>+'PLAN INDICATIVO ORIGINAL '!$D$173</f>
        <v>Implementar un modelo de planeación y gestión que articule la adopción de políticas, afiance la actuación administrativa,  facilite el cumplimiento de las metas institucionales y la prestación de servicios a la comunidad.</v>
      </c>
      <c r="I148" s="256" t="s">
        <v>803</v>
      </c>
      <c r="J148" s="178" t="s">
        <v>448</v>
      </c>
      <c r="K148" s="141" t="s">
        <v>763</v>
      </c>
      <c r="L148" s="141" t="str">
        <f>+'PLAN INDICATIVO ORIGINAL '!$C$183</f>
        <v>I25</v>
      </c>
      <c r="M148" s="265" t="str">
        <f>+'PLAN INDICATIVO ORIGINAL '!$E$183</f>
        <v>Porcentaje del Índice de Transparencia Nacional</v>
      </c>
      <c r="N148" s="266">
        <f>VLOOKUP(L148,'PLAN INDICATIVO ORIGINAL '!$C$13:$M$343,6,0)</f>
        <v>0.6</v>
      </c>
      <c r="O148" s="266">
        <f>VLOOKUP(L148,'PLAN INDICATIVO ORIGINAL '!$C$13:$M$343,7,0)</f>
        <v>0.65</v>
      </c>
      <c r="P148" s="266">
        <f>VLOOKUP(L148,'PLAN INDICATIVO ORIGINAL '!$C$13:$M$343,8,0)</f>
        <v>0.7</v>
      </c>
      <c r="Q148" s="266">
        <f>VLOOKUP(L148,'PLAN INDICATIVO ORIGINAL '!$C$13:$M$343,9,0)</f>
        <v>0.74</v>
      </c>
      <c r="R148" s="266">
        <f>VLOOKUP(L148,'PLAN INDICATIVO ORIGINAL '!$C$13:$M$343,10,0)</f>
        <v>0.74</v>
      </c>
      <c r="S148" s="266" t="str">
        <f>VLOOKUP(L148,'PLAN INDICATIVO ORIGINAL '!$C$13:$M$343,11,0)</f>
        <v>Porcentaje</v>
      </c>
      <c r="T148" s="258" t="e">
        <f>VLOOKUP(L148,'PLAN INDICATIVO ORIGINAL '!$C$13:$M$343,12,0)</f>
        <v>#REF!</v>
      </c>
      <c r="U148" s="258">
        <f t="shared" ref="U148:Z148" si="272">+N148*100</f>
        <v>60</v>
      </c>
      <c r="V148" s="258">
        <f t="shared" si="272"/>
        <v>65</v>
      </c>
      <c r="W148" s="258">
        <f t="shared" si="272"/>
        <v>70</v>
      </c>
      <c r="X148" s="258">
        <f t="shared" si="272"/>
        <v>74</v>
      </c>
      <c r="Y148" s="258">
        <f t="shared" si="272"/>
        <v>74</v>
      </c>
      <c r="Z148" s="258" t="e">
        <f t="shared" si="272"/>
        <v>#VALUE!</v>
      </c>
      <c r="AA148" s="114" t="str">
        <f>+'PLAN INDICATIVO ORIGINAL '!C196</f>
        <v>P204</v>
      </c>
      <c r="AB148" s="253" t="str">
        <f>+'PLAN INDICATIVO ORIGINAL '!D196</f>
        <v>Mecanismos de participación ciudadana ejecutados</v>
      </c>
      <c r="AC148" s="58" t="str">
        <f>VLOOKUP(AB148,'PLAN INDICATIVO ORIGINAL '!$D$12:$F$313,3,0)</f>
        <v>GRUPO DE ATENCIÓN AL CIUDADANO</v>
      </c>
      <c r="AD148" s="58" t="str">
        <f>VLOOKUP(AB148,'PLAN INDICATIVO ORIGINAL '!$D$12:$F$313,3,0)</f>
        <v>GRUPO DE ATENCIÓN AL CIUDADANO</v>
      </c>
      <c r="AE148" s="58" t="s">
        <v>805</v>
      </c>
      <c r="AF148" s="259">
        <f>VLOOKUP(AA148,'PLAN INDICATIVO ORIGINAL '!$C$13:$M$343,6,0)</f>
        <v>2</v>
      </c>
      <c r="AG148" s="260">
        <f>VLOOKUP(AA148,'PLAN INDICATIVO ORIGINAL '!$C$13:$M$343,7,0)</f>
        <v>2</v>
      </c>
      <c r="AH148" s="260">
        <f>VLOOKUP(AA148,'PLAN INDICATIVO ORIGINAL '!$C$13:$M$343,8,0)</f>
        <v>2</v>
      </c>
      <c r="AI148" s="260">
        <f>VLOOKUP(AA148,'PLAN INDICATIVO ORIGINAL '!$C$13:$M$343,9,0)</f>
        <v>2</v>
      </c>
      <c r="AJ148" s="260">
        <f>VLOOKUP(AA148,'PLAN INDICATIVO ORIGINAL '!$C$13:$M$343,10,0)</f>
        <v>8</v>
      </c>
      <c r="AK148" s="260" t="str">
        <f>VLOOKUP(AA148,'PLAN INDICATIVO ORIGINAL '!$C$13:$M$343,11,0)</f>
        <v>Número</v>
      </c>
      <c r="AL148" s="261" t="e">
        <f>VLOOKUP(AA148,'PLAN INDICATIVO ORIGINAL '!$C$13:$M$343,12,0)</f>
        <v>#REF!</v>
      </c>
      <c r="AM148" s="262">
        <f t="shared" ref="AM148:AR148" si="273">+AF148</f>
        <v>2</v>
      </c>
      <c r="AN148" s="262">
        <f t="shared" si="273"/>
        <v>2</v>
      </c>
      <c r="AO148" s="262">
        <f t="shared" si="273"/>
        <v>2</v>
      </c>
      <c r="AP148" s="262">
        <f t="shared" si="273"/>
        <v>2</v>
      </c>
      <c r="AQ148" s="262">
        <f t="shared" si="273"/>
        <v>8</v>
      </c>
      <c r="AR148" s="262" t="str">
        <f t="shared" si="273"/>
        <v>Número</v>
      </c>
      <c r="AS148" s="263" t="s">
        <v>765</v>
      </c>
      <c r="AV148" s="213" t="s">
        <v>476</v>
      </c>
      <c r="AW148" s="213" t="s">
        <v>465</v>
      </c>
      <c r="AX148" s="213" t="s">
        <v>805</v>
      </c>
      <c r="BI148" s="253">
        <v>205</v>
      </c>
      <c r="BJ148" s="58" t="s">
        <v>465</v>
      </c>
    </row>
    <row r="149" spans="1:62" ht="65.25" customHeight="1">
      <c r="A149" s="253">
        <v>205</v>
      </c>
      <c r="B149" s="253" t="str">
        <f t="shared" si="149"/>
        <v>P205</v>
      </c>
      <c r="C149" s="120" t="s">
        <v>99</v>
      </c>
      <c r="D149" s="287" t="s">
        <v>417</v>
      </c>
      <c r="E149" s="283" t="str">
        <f>+'PLAN INDICATIVO ORIGINAL '!$D$171</f>
        <v>GESTIÓN INSTITUCIONAL, JURIDICA Y DEFENSA</v>
      </c>
      <c r="F149" s="255" t="str">
        <f>+'PLAN INDICATIVO ORIGINAL '!$D$172</f>
        <v>PLANEACIÓN Y GESTIÓN</v>
      </c>
      <c r="G149" s="255" t="s">
        <v>425</v>
      </c>
      <c r="H149" s="256" t="str">
        <f>+'PLAN INDICATIVO ORIGINAL '!$D$173</f>
        <v>Implementar un modelo de planeación y gestión que articule la adopción de políticas, afiance la actuación administrativa,  facilite el cumplimiento de las metas institucionales y la prestación de servicios a la comunidad.</v>
      </c>
      <c r="I149" s="256" t="s">
        <v>803</v>
      </c>
      <c r="J149" s="178" t="s">
        <v>448</v>
      </c>
      <c r="K149" s="141" t="s">
        <v>763</v>
      </c>
      <c r="L149" s="141" t="str">
        <f>+'PLAN INDICATIVO ORIGINAL '!$C$183</f>
        <v>I25</v>
      </c>
      <c r="M149" s="265" t="str">
        <f>+'PLAN INDICATIVO ORIGINAL '!$E$183</f>
        <v>Porcentaje del Índice de Transparencia Nacional</v>
      </c>
      <c r="N149" s="266">
        <f>VLOOKUP(L149,'PLAN INDICATIVO ORIGINAL '!$C$13:$M$343,6,0)</f>
        <v>0.6</v>
      </c>
      <c r="O149" s="266">
        <f>VLOOKUP(L149,'PLAN INDICATIVO ORIGINAL '!$C$13:$M$343,7,0)</f>
        <v>0.65</v>
      </c>
      <c r="P149" s="266">
        <f>VLOOKUP(L149,'PLAN INDICATIVO ORIGINAL '!$C$13:$M$343,8,0)</f>
        <v>0.7</v>
      </c>
      <c r="Q149" s="266">
        <f>VLOOKUP(L149,'PLAN INDICATIVO ORIGINAL '!$C$13:$M$343,9,0)</f>
        <v>0.74</v>
      </c>
      <c r="R149" s="266">
        <f>VLOOKUP(L149,'PLAN INDICATIVO ORIGINAL '!$C$13:$M$343,10,0)</f>
        <v>0.74</v>
      </c>
      <c r="S149" s="266" t="str">
        <f>VLOOKUP(L149,'PLAN INDICATIVO ORIGINAL '!$C$13:$M$343,11,0)</f>
        <v>Porcentaje</v>
      </c>
      <c r="T149" s="258" t="e">
        <f>VLOOKUP(L149,'PLAN INDICATIVO ORIGINAL '!$C$13:$M$343,12,0)</f>
        <v>#REF!</v>
      </c>
      <c r="U149" s="258">
        <f t="shared" ref="U149:Z149" si="274">+N149*100</f>
        <v>60</v>
      </c>
      <c r="V149" s="258">
        <f t="shared" si="274"/>
        <v>65</v>
      </c>
      <c r="W149" s="258">
        <f t="shared" si="274"/>
        <v>70</v>
      </c>
      <c r="X149" s="258">
        <f t="shared" si="274"/>
        <v>74</v>
      </c>
      <c r="Y149" s="258">
        <f t="shared" si="274"/>
        <v>74</v>
      </c>
      <c r="Z149" s="258" t="e">
        <f t="shared" si="274"/>
        <v>#VALUE!</v>
      </c>
      <c r="AA149" s="114" t="str">
        <f>+'PLAN INDICATIVO ORIGINAL '!C197</f>
        <v>P205</v>
      </c>
      <c r="AB149" s="253" t="str">
        <f>+'PLAN INDICATIVO ORIGINAL '!D197</f>
        <v>Ferias de Atención al ciudadano realizadas</v>
      </c>
      <c r="AC149" s="58" t="str">
        <f>VLOOKUP(AB149,'PLAN INDICATIVO ORIGINAL '!$D$12:$F$313,3,0)</f>
        <v>GRUPO DE ATENCIÓN AL CIUDADANO</v>
      </c>
      <c r="AD149" s="58" t="str">
        <f>VLOOKUP(AB149,'PLAN INDICATIVO ORIGINAL '!$D$12:$F$313,3,0)</f>
        <v>GRUPO DE ATENCIÓN AL CIUDADANO</v>
      </c>
      <c r="AE149" s="58" t="s">
        <v>805</v>
      </c>
      <c r="AF149" s="259">
        <f>VLOOKUP(AA149,'PLAN INDICATIVO ORIGINAL '!$C$13:$M$343,6,0)</f>
        <v>4</v>
      </c>
      <c r="AG149" s="260">
        <f>VLOOKUP(AA149,'PLAN INDICATIVO ORIGINAL '!$C$13:$M$343,7,0)</f>
        <v>4</v>
      </c>
      <c r="AH149" s="260">
        <f>VLOOKUP(AA149,'PLAN INDICATIVO ORIGINAL '!$C$13:$M$343,8,0)</f>
        <v>4</v>
      </c>
      <c r="AI149" s="260">
        <f>VLOOKUP(AA149,'PLAN INDICATIVO ORIGINAL '!$C$13:$M$343,9,0)</f>
        <v>4</v>
      </c>
      <c r="AJ149" s="260">
        <f>VLOOKUP(AA149,'PLAN INDICATIVO ORIGINAL '!$C$13:$M$343,10,0)</f>
        <v>4</v>
      </c>
      <c r="AK149" s="260" t="str">
        <f>VLOOKUP(AA149,'PLAN INDICATIVO ORIGINAL '!$C$13:$M$343,11,0)</f>
        <v>Número</v>
      </c>
      <c r="AL149" s="261" t="e">
        <f>VLOOKUP(AA149,'PLAN INDICATIVO ORIGINAL '!$C$13:$M$343,12,0)</f>
        <v>#REF!</v>
      </c>
      <c r="AM149" s="262">
        <f t="shared" ref="AM149:AR149" si="275">+AF149</f>
        <v>4</v>
      </c>
      <c r="AN149" s="262">
        <f t="shared" si="275"/>
        <v>4</v>
      </c>
      <c r="AO149" s="262">
        <f t="shared" si="275"/>
        <v>4</v>
      </c>
      <c r="AP149" s="262">
        <f t="shared" si="275"/>
        <v>4</v>
      </c>
      <c r="AQ149" s="262">
        <f t="shared" si="275"/>
        <v>4</v>
      </c>
      <c r="AR149" s="262" t="str">
        <f t="shared" si="275"/>
        <v>Número</v>
      </c>
      <c r="AS149" s="263" t="s">
        <v>765</v>
      </c>
      <c r="AV149" s="213" t="s">
        <v>478</v>
      </c>
      <c r="AW149" s="213" t="s">
        <v>465</v>
      </c>
      <c r="AX149" s="213" t="s">
        <v>805</v>
      </c>
      <c r="BI149" s="253">
        <v>55</v>
      </c>
      <c r="BJ149" s="58" t="s">
        <v>337</v>
      </c>
    </row>
    <row r="150" spans="1:62" ht="93" customHeight="1">
      <c r="A150" s="253">
        <v>55</v>
      </c>
      <c r="B150" s="253" t="str">
        <f t="shared" si="149"/>
        <v>P55</v>
      </c>
      <c r="C150" s="120" t="s">
        <v>66</v>
      </c>
      <c r="D150" s="287" t="s">
        <v>417</v>
      </c>
      <c r="E150" s="283" t="str">
        <f>+'PLAN INDICATIVO ORIGINAL '!$D$171</f>
        <v>GESTIÓN INSTITUCIONAL, JURIDICA Y DEFENSA</v>
      </c>
      <c r="F150" s="255" t="str">
        <f>+'PLAN INDICATIVO ORIGINAL '!$D$172</f>
        <v>PLANEACIÓN Y GESTIÓN</v>
      </c>
      <c r="G150" s="255" t="s">
        <v>425</v>
      </c>
      <c r="H150" s="256" t="str">
        <f>+'PLAN INDICATIVO ORIGINAL '!$D$173</f>
        <v>Implementar un modelo de planeación y gestión que articule la adopción de políticas, afiance la actuación administrativa,  facilite el cumplimiento de las metas institucionales y la prestación de servicios a la comunidad.</v>
      </c>
      <c r="I150" s="256" t="s">
        <v>803</v>
      </c>
      <c r="J150" s="178" t="s">
        <v>448</v>
      </c>
      <c r="K150" s="141" t="s">
        <v>763</v>
      </c>
      <c r="L150" s="141" t="str">
        <f>+'PLAN INDICATIVO ORIGINAL '!$C$183</f>
        <v>I25</v>
      </c>
      <c r="M150" s="265" t="str">
        <f>+'PLAN INDICATIVO ORIGINAL '!$E$183</f>
        <v>Porcentaje del Índice de Transparencia Nacional</v>
      </c>
      <c r="N150" s="266">
        <f>VLOOKUP(L150,'PLAN INDICATIVO ORIGINAL '!$C$13:$M$343,6,0)</f>
        <v>0.6</v>
      </c>
      <c r="O150" s="266">
        <f>VLOOKUP(L150,'PLAN INDICATIVO ORIGINAL '!$C$13:$M$343,7,0)</f>
        <v>0.65</v>
      </c>
      <c r="P150" s="266">
        <f>VLOOKUP(L150,'PLAN INDICATIVO ORIGINAL '!$C$13:$M$343,8,0)</f>
        <v>0.7</v>
      </c>
      <c r="Q150" s="266">
        <f>VLOOKUP(L150,'PLAN INDICATIVO ORIGINAL '!$C$13:$M$343,9,0)</f>
        <v>0.74</v>
      </c>
      <c r="R150" s="266">
        <f>VLOOKUP(L150,'PLAN INDICATIVO ORIGINAL '!$C$13:$M$343,10,0)</f>
        <v>0.74</v>
      </c>
      <c r="S150" s="266" t="str">
        <f>VLOOKUP(L150,'PLAN INDICATIVO ORIGINAL '!$C$13:$M$343,11,0)</f>
        <v>Porcentaje</v>
      </c>
      <c r="T150" s="258" t="e">
        <f>VLOOKUP(L150,'PLAN INDICATIVO ORIGINAL '!$C$13:$M$343,12,0)</f>
        <v>#REF!</v>
      </c>
      <c r="U150" s="258">
        <f t="shared" ref="U150:Z150" si="276">+N150*100</f>
        <v>60</v>
      </c>
      <c r="V150" s="258">
        <f t="shared" si="276"/>
        <v>65</v>
      </c>
      <c r="W150" s="258">
        <f t="shared" si="276"/>
        <v>70</v>
      </c>
      <c r="X150" s="258">
        <f t="shared" si="276"/>
        <v>74</v>
      </c>
      <c r="Y150" s="258">
        <f t="shared" si="276"/>
        <v>74</v>
      </c>
      <c r="Z150" s="258" t="e">
        <f t="shared" si="276"/>
        <v>#VALUE!</v>
      </c>
      <c r="AA150" s="253" t="str">
        <f>+'PLAN INDICATIVO ORIGINAL '!C198</f>
        <v>P55</v>
      </c>
      <c r="AB150" s="253" t="str">
        <f>+'PLAN INDICATIVO ORIGINAL '!D198</f>
        <v>Manual de Protocolo Institucional INPEC presentado</v>
      </c>
      <c r="AC150" s="58" t="str">
        <f>VLOOKUP(AB150,'PLAN INDICATIVO ORIGINAL '!$D$12:$F$313,3,0)</f>
        <v>GRUPO DE RELACIONES PUBLICAS Y PROTOCOLO</v>
      </c>
      <c r="AD150" s="58" t="str">
        <f>VLOOKUP(AB150,'PLAN INDICATIVO ORIGINAL '!$D$12:$F$313,3,0)</f>
        <v>GRUPO DE RELACIONES PUBLICAS Y PROTOCOLO</v>
      </c>
      <c r="AE150" s="58" t="s">
        <v>792</v>
      </c>
      <c r="AF150" s="259">
        <f>VLOOKUP(AA150,'PLAN INDICATIVO ORIGINAL '!$C$13:$M$343,6,0)</f>
        <v>1</v>
      </c>
      <c r="AG150" s="260">
        <f>VLOOKUP(AA150,'PLAN INDICATIVO ORIGINAL '!$C$13:$M$343,7,0)</f>
        <v>0</v>
      </c>
      <c r="AH150" s="260">
        <f>VLOOKUP(AA150,'PLAN INDICATIVO ORIGINAL '!$C$13:$M$343,8,0)</f>
        <v>0</v>
      </c>
      <c r="AI150" s="260">
        <f>VLOOKUP(AA150,'PLAN INDICATIVO ORIGINAL '!$C$13:$M$343,9,0)</f>
        <v>0</v>
      </c>
      <c r="AJ150" s="260">
        <f>VLOOKUP(AA150,'PLAN INDICATIVO ORIGINAL '!$C$13:$M$343,10,0)</f>
        <v>1</v>
      </c>
      <c r="AK150" s="260" t="str">
        <f>VLOOKUP(AA150,'PLAN INDICATIVO ORIGINAL '!$C$13:$M$343,11,0)</f>
        <v>Número</v>
      </c>
      <c r="AL150" s="261" t="e">
        <f>VLOOKUP(AA150,'PLAN INDICATIVO ORIGINAL '!$C$13:$M$343,12,0)</f>
        <v>#REF!</v>
      </c>
      <c r="AM150" s="262">
        <f t="shared" ref="AM150:AR150" si="277">+AF150</f>
        <v>1</v>
      </c>
      <c r="AN150" s="262">
        <f t="shared" si="277"/>
        <v>0</v>
      </c>
      <c r="AO150" s="262">
        <f t="shared" si="277"/>
        <v>0</v>
      </c>
      <c r="AP150" s="262">
        <f t="shared" si="277"/>
        <v>0</v>
      </c>
      <c r="AQ150" s="262">
        <f t="shared" si="277"/>
        <v>1</v>
      </c>
      <c r="AR150" s="262" t="str">
        <f t="shared" si="277"/>
        <v>Número</v>
      </c>
      <c r="AS150" s="263" t="s">
        <v>765</v>
      </c>
      <c r="AV150" s="213" t="s">
        <v>480</v>
      </c>
      <c r="AW150" s="213" t="s">
        <v>337</v>
      </c>
      <c r="AX150" s="213" t="s">
        <v>792</v>
      </c>
      <c r="BI150" s="253">
        <v>55</v>
      </c>
      <c r="BJ150" s="58" t="s">
        <v>337</v>
      </c>
    </row>
    <row r="151" spans="1:62" ht="51" customHeight="1">
      <c r="A151" s="253">
        <v>14</v>
      </c>
      <c r="B151" s="253" t="str">
        <f t="shared" si="149"/>
        <v>P14</v>
      </c>
      <c r="C151" s="120" t="s">
        <v>66</v>
      </c>
      <c r="D151" s="287" t="s">
        <v>417</v>
      </c>
      <c r="E151" s="283" t="str">
        <f>+'PLAN INDICATIVO ORIGINAL '!$D$171</f>
        <v>GESTIÓN INSTITUCIONAL, JURIDICA Y DEFENSA</v>
      </c>
      <c r="F151" s="255" t="str">
        <f>+'PLAN INDICATIVO ORIGINAL '!$D$172</f>
        <v>PLANEACIÓN Y GESTIÓN</v>
      </c>
      <c r="G151" s="255" t="s">
        <v>425</v>
      </c>
      <c r="H151" s="256" t="str">
        <f>+'PLAN INDICATIVO ORIGINAL '!$D$173</f>
        <v>Implementar un modelo de planeación y gestión que articule la adopción de políticas, afiance la actuación administrativa,  facilite el cumplimiento de las metas institucionales y la prestación de servicios a la comunidad.</v>
      </c>
      <c r="I151" s="256" t="s">
        <v>803</v>
      </c>
      <c r="J151" s="178" t="s">
        <v>448</v>
      </c>
      <c r="K151" s="141" t="s">
        <v>763</v>
      </c>
      <c r="L151" s="141" t="str">
        <f>+'PLAN INDICATIVO ORIGINAL '!$C$183</f>
        <v>I25</v>
      </c>
      <c r="M151" s="265" t="str">
        <f>+'PLAN INDICATIVO ORIGINAL '!$E$183</f>
        <v>Porcentaje del Índice de Transparencia Nacional</v>
      </c>
      <c r="N151" s="266">
        <f>VLOOKUP(L151,'PLAN INDICATIVO ORIGINAL '!$C$13:$M$343,6,0)</f>
        <v>0.6</v>
      </c>
      <c r="O151" s="266">
        <f>VLOOKUP(L151,'PLAN INDICATIVO ORIGINAL '!$C$13:$M$343,7,0)</f>
        <v>0.65</v>
      </c>
      <c r="P151" s="266">
        <f>VLOOKUP(L151,'PLAN INDICATIVO ORIGINAL '!$C$13:$M$343,8,0)</f>
        <v>0.7</v>
      </c>
      <c r="Q151" s="266">
        <f>VLOOKUP(L151,'PLAN INDICATIVO ORIGINAL '!$C$13:$M$343,9,0)</f>
        <v>0.74</v>
      </c>
      <c r="R151" s="266">
        <f>VLOOKUP(L151,'PLAN INDICATIVO ORIGINAL '!$C$13:$M$343,10,0)</f>
        <v>0.74</v>
      </c>
      <c r="S151" s="266" t="str">
        <f>VLOOKUP(L151,'PLAN INDICATIVO ORIGINAL '!$C$13:$M$343,11,0)</f>
        <v>Porcentaje</v>
      </c>
      <c r="T151" s="258" t="e">
        <f>VLOOKUP(L151,'PLAN INDICATIVO ORIGINAL '!$C$13:$M$343,12,0)</f>
        <v>#REF!</v>
      </c>
      <c r="U151" s="258">
        <f t="shared" ref="U151:Z151" si="278">+N151*100</f>
        <v>60</v>
      </c>
      <c r="V151" s="258">
        <f t="shared" si="278"/>
        <v>65</v>
      </c>
      <c r="W151" s="258">
        <f t="shared" si="278"/>
        <v>70</v>
      </c>
      <c r="X151" s="258">
        <f t="shared" si="278"/>
        <v>74</v>
      </c>
      <c r="Y151" s="258">
        <f t="shared" si="278"/>
        <v>74</v>
      </c>
      <c r="Z151" s="258" t="e">
        <f t="shared" si="278"/>
        <v>#VALUE!</v>
      </c>
      <c r="AA151" s="253" t="str">
        <f>+'PLAN INDICATIVO ORIGINAL '!C199</f>
        <v>P14</v>
      </c>
      <c r="AB151" s="253" t="str">
        <f>+'PLAN INDICATIVO ORIGINAL '!D199</f>
        <v>Campaña institucional de sensibilización "YO CREO EN MI, YO CREO EN EL INPEC", realizada</v>
      </c>
      <c r="AC151" s="58" t="str">
        <f>VLOOKUP(AB151,'PLAN INDICATIVO ORIGINAL '!$D$12:$F$313,3,0)</f>
        <v>GRUPO DE RELACIONES PUBLICAS Y PROTOCOLO</v>
      </c>
      <c r="AD151" s="58" t="str">
        <f>VLOOKUP(AB151,'PLAN INDICATIVO ORIGINAL '!$D$12:$F$313,3,0)</f>
        <v>GRUPO DE RELACIONES PUBLICAS Y PROTOCOLO</v>
      </c>
      <c r="AE151" s="58" t="s">
        <v>792</v>
      </c>
      <c r="AF151" s="259">
        <f>VLOOKUP(AA151,'PLAN INDICATIVO ORIGINAL '!$C$13:$M$343,6,0)</f>
        <v>1</v>
      </c>
      <c r="AG151" s="260">
        <f>VLOOKUP(AA151,'PLAN INDICATIVO ORIGINAL '!$C$13:$M$343,7,0)</f>
        <v>0</v>
      </c>
      <c r="AH151" s="260">
        <f>VLOOKUP(AA151,'PLAN INDICATIVO ORIGINAL '!$C$13:$M$343,8,0)</f>
        <v>0</v>
      </c>
      <c r="AI151" s="260">
        <f>VLOOKUP(AA151,'PLAN INDICATIVO ORIGINAL '!$C$13:$M$343,9,0)</f>
        <v>0</v>
      </c>
      <c r="AJ151" s="260">
        <f>VLOOKUP(AA151,'PLAN INDICATIVO ORIGINAL '!$C$13:$M$343,10,0)</f>
        <v>1</v>
      </c>
      <c r="AK151" s="260" t="str">
        <f>VLOOKUP(AA151,'PLAN INDICATIVO ORIGINAL '!$C$13:$M$343,11,0)</f>
        <v>Número</v>
      </c>
      <c r="AL151" s="261" t="e">
        <f>VLOOKUP(AA151,'PLAN INDICATIVO ORIGINAL '!$C$13:$M$343,12,0)</f>
        <v>#REF!</v>
      </c>
      <c r="AM151" s="262">
        <f t="shared" ref="AM151:AR151" si="279">+AF151</f>
        <v>1</v>
      </c>
      <c r="AN151" s="262">
        <f t="shared" si="279"/>
        <v>0</v>
      </c>
      <c r="AO151" s="262">
        <f t="shared" si="279"/>
        <v>0</v>
      </c>
      <c r="AP151" s="262">
        <f t="shared" si="279"/>
        <v>0</v>
      </c>
      <c r="AQ151" s="262">
        <f t="shared" si="279"/>
        <v>1</v>
      </c>
      <c r="AR151" s="262" t="str">
        <f t="shared" si="279"/>
        <v>Número</v>
      </c>
      <c r="AS151" s="263" t="s">
        <v>765</v>
      </c>
      <c r="AV151" s="213" t="s">
        <v>482</v>
      </c>
      <c r="AW151" s="213" t="s">
        <v>337</v>
      </c>
      <c r="AX151" s="213" t="s">
        <v>792</v>
      </c>
      <c r="BI151" s="253">
        <v>75</v>
      </c>
      <c r="BJ151" s="58" t="s">
        <v>486</v>
      </c>
    </row>
    <row r="152" spans="1:62" ht="51" customHeight="1">
      <c r="A152" s="253">
        <v>75</v>
      </c>
      <c r="B152" s="253" t="str">
        <f t="shared" si="149"/>
        <v>P75</v>
      </c>
      <c r="C152" s="126" t="s">
        <v>53</v>
      </c>
      <c r="D152" s="287" t="s">
        <v>417</v>
      </c>
      <c r="E152" s="283" t="str">
        <f>+'PLAN INDICATIVO ORIGINAL '!$D$171</f>
        <v>GESTIÓN INSTITUCIONAL, JURIDICA Y DEFENSA</v>
      </c>
      <c r="F152" s="255" t="str">
        <f>+'PLAN INDICATIVO ORIGINAL '!$D$172</f>
        <v>PLANEACIÓN Y GESTIÓN</v>
      </c>
      <c r="G152" s="255" t="s">
        <v>425</v>
      </c>
      <c r="H152" s="256" t="str">
        <f>+'PLAN INDICATIVO ORIGINAL '!$D$173</f>
        <v>Implementar un modelo de planeación y gestión que articule la adopción de políticas, afiance la actuación administrativa,  facilite el cumplimiento de las metas institucionales y la prestación de servicios a la comunidad.</v>
      </c>
      <c r="I152" s="256" t="s">
        <v>803</v>
      </c>
      <c r="J152" s="178" t="s">
        <v>448</v>
      </c>
      <c r="K152" s="141" t="s">
        <v>763</v>
      </c>
      <c r="L152" s="141" t="str">
        <f>+'PLAN INDICATIVO ORIGINAL '!$C$183</f>
        <v>I25</v>
      </c>
      <c r="M152" s="265" t="str">
        <f>+'PLAN INDICATIVO ORIGINAL '!$E$183</f>
        <v>Porcentaje del Índice de Transparencia Nacional</v>
      </c>
      <c r="N152" s="266">
        <f>VLOOKUP(L152,'PLAN INDICATIVO ORIGINAL '!$C$13:$M$343,6,0)</f>
        <v>0.6</v>
      </c>
      <c r="O152" s="266">
        <f>VLOOKUP(L152,'PLAN INDICATIVO ORIGINAL '!$C$13:$M$343,7,0)</f>
        <v>0.65</v>
      </c>
      <c r="P152" s="266">
        <f>VLOOKUP(L152,'PLAN INDICATIVO ORIGINAL '!$C$13:$M$343,8,0)</f>
        <v>0.7</v>
      </c>
      <c r="Q152" s="266">
        <f>VLOOKUP(L152,'PLAN INDICATIVO ORIGINAL '!$C$13:$M$343,9,0)</f>
        <v>0.74</v>
      </c>
      <c r="R152" s="266">
        <f>VLOOKUP(L152,'PLAN INDICATIVO ORIGINAL '!$C$13:$M$343,10,0)</f>
        <v>0.74</v>
      </c>
      <c r="S152" s="266" t="str">
        <f>VLOOKUP(L152,'PLAN INDICATIVO ORIGINAL '!$C$13:$M$343,11,0)</f>
        <v>Porcentaje</v>
      </c>
      <c r="T152" s="258" t="e">
        <f>VLOOKUP(L152,'PLAN INDICATIVO ORIGINAL '!$C$13:$M$343,12,0)</f>
        <v>#REF!</v>
      </c>
      <c r="U152" s="258">
        <f t="shared" ref="U152:Z152" si="280">+N152*100</f>
        <v>60</v>
      </c>
      <c r="V152" s="258">
        <f t="shared" si="280"/>
        <v>65</v>
      </c>
      <c r="W152" s="258">
        <f t="shared" si="280"/>
        <v>70</v>
      </c>
      <c r="X152" s="258">
        <f t="shared" si="280"/>
        <v>74</v>
      </c>
      <c r="Y152" s="258">
        <f t="shared" si="280"/>
        <v>74</v>
      </c>
      <c r="Z152" s="258" t="e">
        <f t="shared" si="280"/>
        <v>#VALUE!</v>
      </c>
      <c r="AA152" s="253" t="str">
        <f>+'PLAN INDICATIVO ORIGINAL '!C200</f>
        <v>P75</v>
      </c>
      <c r="AB152" s="253" t="str">
        <f>+'PLAN INDICATIVO ORIGINAL '!D200</f>
        <v>Riesgos identificados a través de auditorías internas y autoevaluación.</v>
      </c>
      <c r="AC152" s="58" t="str">
        <f>VLOOKUP(AB152,'PLAN INDICATIVO ORIGINAL '!$D$12:$F$313,3,0)</f>
        <v xml:space="preserve">OFICINA DE CONTROL INTERNO   </v>
      </c>
      <c r="AD152" s="58" t="str">
        <f>VLOOKUP(AB152,'PLAN INDICATIVO ORIGINAL '!$D$12:$F$313,3,0)</f>
        <v xml:space="preserve">OFICINA DE CONTROL INTERNO   </v>
      </c>
      <c r="AE152" s="58" t="s">
        <v>806</v>
      </c>
      <c r="AF152" s="267">
        <f>VLOOKUP(AA152,'PLAN INDICATIVO ORIGINAL '!$C$13:$M$343,6,0)</f>
        <v>1</v>
      </c>
      <c r="AG152" s="268">
        <f>VLOOKUP(AA152,'PLAN INDICATIVO ORIGINAL '!$C$13:$M$343,7,0)</f>
        <v>1</v>
      </c>
      <c r="AH152" s="268">
        <f>VLOOKUP(AA152,'PLAN INDICATIVO ORIGINAL '!$C$13:$M$343,8,0)</f>
        <v>1</v>
      </c>
      <c r="AI152" s="268">
        <f>VLOOKUP(AA152,'PLAN INDICATIVO ORIGINAL '!$C$13:$M$343,9,0)</f>
        <v>1</v>
      </c>
      <c r="AJ152" s="268">
        <f>VLOOKUP(AA152,'PLAN INDICATIVO ORIGINAL '!$C$13:$M$343,10,0)</f>
        <v>1</v>
      </c>
      <c r="AK152" s="268" t="str">
        <f>VLOOKUP(AA152,'PLAN INDICATIVO ORIGINAL '!$C$13:$M$343,11,0)</f>
        <v>Porcentaje</v>
      </c>
      <c r="AL152" s="261" t="e">
        <f>VLOOKUP(AA152,'PLAN INDICATIVO ORIGINAL '!$C$13:$M$343,12,0)</f>
        <v>#REF!</v>
      </c>
      <c r="AM152" s="269">
        <f t="shared" ref="AM152:AR152" si="281">+AF152*100</f>
        <v>100</v>
      </c>
      <c r="AN152" s="269">
        <f t="shared" si="281"/>
        <v>100</v>
      </c>
      <c r="AO152" s="269">
        <f t="shared" si="281"/>
        <v>100</v>
      </c>
      <c r="AP152" s="269">
        <f t="shared" si="281"/>
        <v>100</v>
      </c>
      <c r="AQ152" s="269">
        <f t="shared" si="281"/>
        <v>100</v>
      </c>
      <c r="AR152" s="269" t="e">
        <f t="shared" si="281"/>
        <v>#VALUE!</v>
      </c>
      <c r="AS152" s="263" t="s">
        <v>765</v>
      </c>
      <c r="AV152" s="213" t="s">
        <v>484</v>
      </c>
      <c r="AW152" s="213" t="s">
        <v>486</v>
      </c>
      <c r="AX152" s="213" t="s">
        <v>806</v>
      </c>
      <c r="BI152" s="253">
        <v>59</v>
      </c>
      <c r="BJ152" s="58" t="s">
        <v>486</v>
      </c>
    </row>
    <row r="153" spans="1:62" ht="51" customHeight="1">
      <c r="A153" s="253">
        <v>59</v>
      </c>
      <c r="B153" s="253" t="str">
        <f t="shared" si="149"/>
        <v>P59</v>
      </c>
      <c r="C153" s="126" t="s">
        <v>56</v>
      </c>
      <c r="D153" s="287" t="s">
        <v>417</v>
      </c>
      <c r="E153" s="283" t="str">
        <f>+'PLAN INDICATIVO ORIGINAL '!$D$171</f>
        <v>GESTIÓN INSTITUCIONAL, JURIDICA Y DEFENSA</v>
      </c>
      <c r="F153" s="255" t="str">
        <f>+'PLAN INDICATIVO ORIGINAL '!$D$172</f>
        <v>PLANEACIÓN Y GESTIÓN</v>
      </c>
      <c r="G153" s="255" t="s">
        <v>425</v>
      </c>
      <c r="H153" s="256" t="str">
        <f>+'PLAN INDICATIVO ORIGINAL '!$D$173</f>
        <v>Implementar un modelo de planeación y gestión que articule la adopción de políticas, afiance la actuación administrativa,  facilite el cumplimiento de las metas institucionales y la prestación de servicios a la comunidad.</v>
      </c>
      <c r="I153" s="256" t="s">
        <v>803</v>
      </c>
      <c r="J153" s="178" t="s">
        <v>448</v>
      </c>
      <c r="K153" s="141" t="s">
        <v>763</v>
      </c>
      <c r="L153" s="141" t="str">
        <f>+'PLAN INDICATIVO ORIGINAL '!$C$183</f>
        <v>I25</v>
      </c>
      <c r="M153" s="265" t="str">
        <f>+'PLAN INDICATIVO ORIGINAL '!$E$183</f>
        <v>Porcentaje del Índice de Transparencia Nacional</v>
      </c>
      <c r="N153" s="266">
        <f>VLOOKUP(L153,'PLAN INDICATIVO ORIGINAL '!$C$13:$M$343,6,0)</f>
        <v>0.6</v>
      </c>
      <c r="O153" s="266">
        <f>VLOOKUP(L153,'PLAN INDICATIVO ORIGINAL '!$C$13:$M$343,7,0)</f>
        <v>0.65</v>
      </c>
      <c r="P153" s="266">
        <f>VLOOKUP(L153,'PLAN INDICATIVO ORIGINAL '!$C$13:$M$343,8,0)</f>
        <v>0.7</v>
      </c>
      <c r="Q153" s="266">
        <f>VLOOKUP(L153,'PLAN INDICATIVO ORIGINAL '!$C$13:$M$343,9,0)</f>
        <v>0.74</v>
      </c>
      <c r="R153" s="266">
        <f>VLOOKUP(L153,'PLAN INDICATIVO ORIGINAL '!$C$13:$M$343,10,0)</f>
        <v>0.74</v>
      </c>
      <c r="S153" s="266" t="str">
        <f>VLOOKUP(L153,'PLAN INDICATIVO ORIGINAL '!$C$13:$M$343,11,0)</f>
        <v>Porcentaje</v>
      </c>
      <c r="T153" s="258" t="e">
        <f>VLOOKUP(L153,'PLAN INDICATIVO ORIGINAL '!$C$13:$M$343,12,0)</f>
        <v>#REF!</v>
      </c>
      <c r="U153" s="258">
        <f t="shared" ref="U153:Z153" si="282">+N153*100</f>
        <v>60</v>
      </c>
      <c r="V153" s="258">
        <f t="shared" si="282"/>
        <v>65</v>
      </c>
      <c r="W153" s="258">
        <f t="shared" si="282"/>
        <v>70</v>
      </c>
      <c r="X153" s="258">
        <f t="shared" si="282"/>
        <v>74</v>
      </c>
      <c r="Y153" s="258">
        <f t="shared" si="282"/>
        <v>74</v>
      </c>
      <c r="Z153" s="258" t="e">
        <f t="shared" si="282"/>
        <v>#VALUE!</v>
      </c>
      <c r="AA153" s="253" t="str">
        <f>+'PLAN INDICATIVO ORIGINAL '!C201</f>
        <v>P59</v>
      </c>
      <c r="AB153" s="253" t="str">
        <f>+'PLAN INDICATIVO ORIGINAL '!D201</f>
        <v>Percepción de la imagen positiva de la Oficina de Control Interno incrementada en el Nivel Central.</v>
      </c>
      <c r="AC153" s="58" t="str">
        <f>VLOOKUP(AB153,'PLAN INDICATIVO ORIGINAL '!$D$12:$F$313,3,0)</f>
        <v xml:space="preserve">OFICINA DE CONTROL INTERNO   </v>
      </c>
      <c r="AD153" s="58" t="str">
        <f>VLOOKUP(AB153,'PLAN INDICATIVO ORIGINAL '!$D$12:$F$313,3,0)</f>
        <v xml:space="preserve">OFICINA DE CONTROL INTERNO   </v>
      </c>
      <c r="AE153" s="58" t="s">
        <v>806</v>
      </c>
      <c r="AF153" s="267">
        <f>VLOOKUP(AA153,'PLAN INDICATIVO ORIGINAL '!$C$13:$M$343,6,0)</f>
        <v>0.1</v>
      </c>
      <c r="AG153" s="268">
        <f>VLOOKUP(AA153,'PLAN INDICATIVO ORIGINAL '!$C$13:$M$343,7,0)</f>
        <v>0.1</v>
      </c>
      <c r="AH153" s="268">
        <f>VLOOKUP(AA153,'PLAN INDICATIVO ORIGINAL '!$C$13:$M$343,8,0)</f>
        <v>0.1</v>
      </c>
      <c r="AI153" s="268">
        <f>VLOOKUP(AA153,'PLAN INDICATIVO ORIGINAL '!$C$13:$M$343,9,0)</f>
        <v>0.1</v>
      </c>
      <c r="AJ153" s="268">
        <f>VLOOKUP(AA153,'PLAN INDICATIVO ORIGINAL '!$C$13:$M$343,10,0)</f>
        <v>0.1</v>
      </c>
      <c r="AK153" s="268" t="str">
        <f>VLOOKUP(AA153,'PLAN INDICATIVO ORIGINAL '!$C$13:$M$343,11,0)</f>
        <v>Porcentaje</v>
      </c>
      <c r="AL153" s="261" t="e">
        <f>VLOOKUP(AA153,'PLAN INDICATIVO ORIGINAL '!$C$13:$M$343,12,0)</f>
        <v>#REF!</v>
      </c>
      <c r="AM153" s="269">
        <f t="shared" ref="AM153:AR153" si="283">+AF153*100</f>
        <v>10</v>
      </c>
      <c r="AN153" s="269">
        <f t="shared" si="283"/>
        <v>10</v>
      </c>
      <c r="AO153" s="269">
        <f t="shared" si="283"/>
        <v>10</v>
      </c>
      <c r="AP153" s="269">
        <f t="shared" si="283"/>
        <v>10</v>
      </c>
      <c r="AQ153" s="269">
        <f t="shared" si="283"/>
        <v>10</v>
      </c>
      <c r="AR153" s="269" t="e">
        <f t="shared" si="283"/>
        <v>#VALUE!</v>
      </c>
      <c r="AS153" s="263" t="s">
        <v>765</v>
      </c>
      <c r="AV153" s="213" t="s">
        <v>487</v>
      </c>
      <c r="AW153" s="213" t="s">
        <v>486</v>
      </c>
      <c r="AX153" s="213" t="s">
        <v>806</v>
      </c>
      <c r="BI153" s="253">
        <v>245</v>
      </c>
      <c r="BJ153" s="58" t="s">
        <v>486</v>
      </c>
    </row>
    <row r="154" spans="1:62" ht="51" customHeight="1">
      <c r="A154" s="253">
        <v>245</v>
      </c>
      <c r="B154" s="253" t="str">
        <f t="shared" si="149"/>
        <v>P245</v>
      </c>
      <c r="C154" s="126" t="s">
        <v>56</v>
      </c>
      <c r="D154" s="287" t="s">
        <v>417</v>
      </c>
      <c r="E154" s="283" t="str">
        <f>+'PLAN INDICATIVO ORIGINAL '!$D$171</f>
        <v>GESTIÓN INSTITUCIONAL, JURIDICA Y DEFENSA</v>
      </c>
      <c r="F154" s="255" t="str">
        <f>+'PLAN INDICATIVO ORIGINAL '!$D$172</f>
        <v>PLANEACIÓN Y GESTIÓN</v>
      </c>
      <c r="G154" s="255" t="s">
        <v>425</v>
      </c>
      <c r="H154" s="256" t="str">
        <f>+'PLAN INDICATIVO ORIGINAL '!$D$173</f>
        <v>Implementar un modelo de planeación y gestión que articule la adopción de políticas, afiance la actuación administrativa,  facilite el cumplimiento de las metas institucionales y la prestación de servicios a la comunidad.</v>
      </c>
      <c r="I154" s="256" t="s">
        <v>803</v>
      </c>
      <c r="J154" s="178" t="s">
        <v>448</v>
      </c>
      <c r="K154" s="141" t="s">
        <v>763</v>
      </c>
      <c r="L154" s="141" t="str">
        <f>+'PLAN INDICATIVO ORIGINAL '!$C$183</f>
        <v>I25</v>
      </c>
      <c r="M154" s="265" t="str">
        <f>+'PLAN INDICATIVO ORIGINAL '!$E$183</f>
        <v>Porcentaje del Índice de Transparencia Nacional</v>
      </c>
      <c r="N154" s="266">
        <f>VLOOKUP(L154,'PLAN INDICATIVO ORIGINAL '!$C$13:$M$343,6,0)</f>
        <v>0.6</v>
      </c>
      <c r="O154" s="266">
        <f>VLOOKUP(L154,'PLAN INDICATIVO ORIGINAL '!$C$13:$M$343,7,0)</f>
        <v>0.65</v>
      </c>
      <c r="P154" s="266">
        <f>VLOOKUP(L154,'PLAN INDICATIVO ORIGINAL '!$C$13:$M$343,8,0)</f>
        <v>0.7</v>
      </c>
      <c r="Q154" s="266">
        <f>VLOOKUP(L154,'PLAN INDICATIVO ORIGINAL '!$C$13:$M$343,9,0)</f>
        <v>0.74</v>
      </c>
      <c r="R154" s="266">
        <f>VLOOKUP(L154,'PLAN INDICATIVO ORIGINAL '!$C$13:$M$343,10,0)</f>
        <v>0.74</v>
      </c>
      <c r="S154" s="266" t="str">
        <f>VLOOKUP(L154,'PLAN INDICATIVO ORIGINAL '!$C$13:$M$343,11,0)</f>
        <v>Porcentaje</v>
      </c>
      <c r="T154" s="258" t="e">
        <f>VLOOKUP(L154,'PLAN INDICATIVO ORIGINAL '!$C$13:$M$343,12,0)</f>
        <v>#REF!</v>
      </c>
      <c r="U154" s="258">
        <f t="shared" ref="U154:Z154" si="284">+N154*100</f>
        <v>60</v>
      </c>
      <c r="V154" s="258">
        <f t="shared" si="284"/>
        <v>65</v>
      </c>
      <c r="W154" s="258">
        <f t="shared" si="284"/>
        <v>70</v>
      </c>
      <c r="X154" s="258">
        <f t="shared" si="284"/>
        <v>74</v>
      </c>
      <c r="Y154" s="258">
        <f t="shared" si="284"/>
        <v>74</v>
      </c>
      <c r="Z154" s="258" t="e">
        <f t="shared" si="284"/>
        <v>#VALUE!</v>
      </c>
      <c r="AA154" s="253" t="str">
        <f>+'PLAN INDICATIVO ORIGINAL '!C202</f>
        <v>P245</v>
      </c>
      <c r="AB154" s="253" t="str">
        <f>+'PLAN INDICATIVO ORIGINAL '!D202</f>
        <v xml:space="preserve">Sistema de Control Interno Evaluado </v>
      </c>
      <c r="AC154" s="58" t="str">
        <f>VLOOKUP(AB154,'PLAN INDICATIVO ORIGINAL '!$D$12:$F$313,3,0)</f>
        <v xml:space="preserve">OFICINA DE CONTROL INTERNO   </v>
      </c>
      <c r="AD154" s="58" t="str">
        <f>VLOOKUP(AB154,'PLAN INDICATIVO ORIGINAL '!$D$12:$F$313,3,0)</f>
        <v xml:space="preserve">OFICINA DE CONTROL INTERNO   </v>
      </c>
      <c r="AE154" s="58" t="s">
        <v>806</v>
      </c>
      <c r="AF154" s="267">
        <f>VLOOKUP(AA154,'PLAN INDICATIVO ORIGINAL '!$C$13:$M$343,6,0)</f>
        <v>1</v>
      </c>
      <c r="AG154" s="268">
        <f>VLOOKUP(AA154,'PLAN INDICATIVO ORIGINAL '!$C$13:$M$343,7,0)</f>
        <v>1</v>
      </c>
      <c r="AH154" s="268">
        <f>VLOOKUP(AA154,'PLAN INDICATIVO ORIGINAL '!$C$13:$M$343,8,0)</f>
        <v>1</v>
      </c>
      <c r="AI154" s="268">
        <f>VLOOKUP(AA154,'PLAN INDICATIVO ORIGINAL '!$C$13:$M$343,9,0)</f>
        <v>1</v>
      </c>
      <c r="AJ154" s="268">
        <f>VLOOKUP(AA154,'PLAN INDICATIVO ORIGINAL '!$C$13:$M$343,10,0)</f>
        <v>1</v>
      </c>
      <c r="AK154" s="268" t="str">
        <f>VLOOKUP(AA154,'PLAN INDICATIVO ORIGINAL '!$C$13:$M$343,11,0)</f>
        <v>Porcentaje</v>
      </c>
      <c r="AL154" s="261" t="e">
        <f>VLOOKUP(AA154,'PLAN INDICATIVO ORIGINAL '!$C$13:$M$343,12,0)</f>
        <v>#REF!</v>
      </c>
      <c r="AM154" s="269">
        <f t="shared" ref="AM154:AR154" si="285">+AF154*100</f>
        <v>100</v>
      </c>
      <c r="AN154" s="269">
        <f t="shared" si="285"/>
        <v>100</v>
      </c>
      <c r="AO154" s="269">
        <f t="shared" si="285"/>
        <v>100</v>
      </c>
      <c r="AP154" s="269">
        <f t="shared" si="285"/>
        <v>100</v>
      </c>
      <c r="AQ154" s="269">
        <f t="shared" si="285"/>
        <v>100</v>
      </c>
      <c r="AR154" s="269" t="e">
        <f t="shared" si="285"/>
        <v>#VALUE!</v>
      </c>
      <c r="AS154" s="263" t="s">
        <v>765</v>
      </c>
      <c r="AV154" s="213" t="s">
        <v>489</v>
      </c>
      <c r="AW154" s="213" t="s">
        <v>486</v>
      </c>
      <c r="AX154" s="213" t="s">
        <v>806</v>
      </c>
      <c r="BI154" s="253">
        <v>252</v>
      </c>
      <c r="BJ154" s="58" t="s">
        <v>493</v>
      </c>
    </row>
    <row r="155" spans="1:62" ht="41.25" customHeight="1">
      <c r="A155" s="253">
        <v>252</v>
      </c>
      <c r="B155" s="253" t="str">
        <f t="shared" si="149"/>
        <v>P252</v>
      </c>
      <c r="C155" s="126" t="s">
        <v>56</v>
      </c>
      <c r="D155" s="287" t="s">
        <v>417</v>
      </c>
      <c r="E155" s="283" t="str">
        <f>+'PLAN INDICATIVO ORIGINAL '!$D$171</f>
        <v>GESTIÓN INSTITUCIONAL, JURIDICA Y DEFENSA</v>
      </c>
      <c r="F155" s="255" t="str">
        <f>+'PLAN INDICATIVO ORIGINAL '!$D$172</f>
        <v>PLANEACIÓN Y GESTIÓN</v>
      </c>
      <c r="G155" s="255" t="s">
        <v>425</v>
      </c>
      <c r="H155" s="256" t="str">
        <f>+'PLAN INDICATIVO ORIGINAL '!$D$173</f>
        <v>Implementar un modelo de planeación y gestión que articule la adopción de políticas, afiance la actuación administrativa,  facilite el cumplimiento de las metas institucionales y la prestación de servicios a la comunidad.</v>
      </c>
      <c r="I155" s="256" t="s">
        <v>803</v>
      </c>
      <c r="J155" s="178" t="s">
        <v>448</v>
      </c>
      <c r="K155" s="141" t="s">
        <v>763</v>
      </c>
      <c r="L155" s="141" t="str">
        <f>+'PLAN INDICATIVO ORIGINAL '!$C$183</f>
        <v>I25</v>
      </c>
      <c r="M155" s="265" t="str">
        <f>+'PLAN INDICATIVO ORIGINAL '!$E$183</f>
        <v>Porcentaje del Índice de Transparencia Nacional</v>
      </c>
      <c r="N155" s="266">
        <f>VLOOKUP(L155,'PLAN INDICATIVO ORIGINAL '!$C$13:$M$343,6,0)</f>
        <v>0.6</v>
      </c>
      <c r="O155" s="266">
        <f>VLOOKUP(L155,'PLAN INDICATIVO ORIGINAL '!$C$13:$M$343,7,0)</f>
        <v>0.65</v>
      </c>
      <c r="P155" s="266">
        <f>VLOOKUP(L155,'PLAN INDICATIVO ORIGINAL '!$C$13:$M$343,8,0)</f>
        <v>0.7</v>
      </c>
      <c r="Q155" s="266">
        <f>VLOOKUP(L155,'PLAN INDICATIVO ORIGINAL '!$C$13:$M$343,9,0)</f>
        <v>0.74</v>
      </c>
      <c r="R155" s="266">
        <f>VLOOKUP(L155,'PLAN INDICATIVO ORIGINAL '!$C$13:$M$343,10,0)</f>
        <v>0.74</v>
      </c>
      <c r="S155" s="266" t="str">
        <f>VLOOKUP(L155,'PLAN INDICATIVO ORIGINAL '!$C$13:$M$343,11,0)</f>
        <v>Porcentaje</v>
      </c>
      <c r="T155" s="258" t="e">
        <f>VLOOKUP(L155,'PLAN INDICATIVO ORIGINAL '!$C$13:$M$343,12,0)</f>
        <v>#REF!</v>
      </c>
      <c r="U155" s="258">
        <f t="shared" ref="U155:Z155" si="286">+N155*100</f>
        <v>60</v>
      </c>
      <c r="V155" s="258">
        <f t="shared" si="286"/>
        <v>65</v>
      </c>
      <c r="W155" s="258">
        <f t="shared" si="286"/>
        <v>70</v>
      </c>
      <c r="X155" s="258">
        <f t="shared" si="286"/>
        <v>74</v>
      </c>
      <c r="Y155" s="258">
        <f t="shared" si="286"/>
        <v>74</v>
      </c>
      <c r="Z155" s="258" t="e">
        <f t="shared" si="286"/>
        <v>#VALUE!</v>
      </c>
      <c r="AA155" s="253" t="str">
        <f>+'PLAN INDICATIVO ORIGINAL '!C203</f>
        <v>P252</v>
      </c>
      <c r="AB155" s="253" t="str">
        <f>+'PLAN INDICATIVO ORIGINAL '!D203</f>
        <v>Información Institucional actualizada y disponible a traves de medios fisicos y electrónicos de acuerdo al articulo  9 de la ley 1712 de 2014</v>
      </c>
      <c r="AC155" s="58" t="str">
        <f>VLOOKUP(AB155,'PLAN INDICATIVO ORIGINAL '!$D$12:$F$313,3,0)</f>
        <v xml:space="preserve">OFICINA DE SISTEMAS DE INFORMACIÓN </v>
      </c>
      <c r="AD155" s="58" t="str">
        <f>VLOOKUP(AB155,'PLAN INDICATIVO ORIGINAL '!$D$12:$F$313,3,0)</f>
        <v xml:space="preserve">OFICINA DE SISTEMAS DE INFORMACIÓN </v>
      </c>
      <c r="AE155" s="58" t="s">
        <v>807</v>
      </c>
      <c r="AF155" s="267">
        <f>VLOOKUP(AA155,'PLAN INDICATIVO ORIGINAL '!$C$13:$M$343,6,0)</f>
        <v>1</v>
      </c>
      <c r="AG155" s="268">
        <f>VLOOKUP(AA155,'PLAN INDICATIVO ORIGINAL '!$C$13:$M$343,7,0)</f>
        <v>1</v>
      </c>
      <c r="AH155" s="268">
        <f>VLOOKUP(AA155,'PLAN INDICATIVO ORIGINAL '!$C$13:$M$343,8,0)</f>
        <v>1</v>
      </c>
      <c r="AI155" s="268">
        <f>VLOOKUP(AA155,'PLAN INDICATIVO ORIGINAL '!$C$13:$M$343,9,0)</f>
        <v>1</v>
      </c>
      <c r="AJ155" s="268">
        <f>VLOOKUP(AA155,'PLAN INDICATIVO ORIGINAL '!$C$13:$M$343,10,0)</f>
        <v>1</v>
      </c>
      <c r="AK155" s="268" t="str">
        <f>VLOOKUP(AA155,'PLAN INDICATIVO ORIGINAL '!$C$13:$M$343,11,0)</f>
        <v>Porcentaje</v>
      </c>
      <c r="AL155" s="261" t="e">
        <f>VLOOKUP(AA155,'PLAN INDICATIVO ORIGINAL '!$C$13:$M$343,12,0)</f>
        <v>#REF!</v>
      </c>
      <c r="AM155" s="269">
        <f t="shared" ref="AM155:AR155" si="287">+AF155*100</f>
        <v>100</v>
      </c>
      <c r="AN155" s="269">
        <f t="shared" si="287"/>
        <v>100</v>
      </c>
      <c r="AO155" s="269">
        <f t="shared" si="287"/>
        <v>100</v>
      </c>
      <c r="AP155" s="269">
        <f t="shared" si="287"/>
        <v>100</v>
      </c>
      <c r="AQ155" s="269">
        <f t="shared" si="287"/>
        <v>100</v>
      </c>
      <c r="AR155" s="269" t="e">
        <f t="shared" si="287"/>
        <v>#VALUE!</v>
      </c>
      <c r="AS155" s="263"/>
      <c r="AV155" s="213" t="s">
        <v>491</v>
      </c>
      <c r="AW155" s="213" t="s">
        <v>493</v>
      </c>
      <c r="AX155" s="213" t="s">
        <v>807</v>
      </c>
      <c r="BI155" s="253">
        <v>206</v>
      </c>
      <c r="BJ155" s="58" t="s">
        <v>427</v>
      </c>
    </row>
    <row r="156" spans="1:62" ht="51" customHeight="1">
      <c r="A156" s="253">
        <v>206</v>
      </c>
      <c r="B156" s="253" t="str">
        <f t="shared" si="149"/>
        <v>P206</v>
      </c>
      <c r="C156" s="281"/>
      <c r="D156" s="287" t="s">
        <v>417</v>
      </c>
      <c r="E156" s="283" t="str">
        <f>+'PLAN INDICATIVO ORIGINAL '!$D$171</f>
        <v>GESTIÓN INSTITUCIONAL, JURIDICA Y DEFENSA</v>
      </c>
      <c r="F156" s="255" t="str">
        <f>+'PLAN INDICATIVO ORIGINAL '!$D$172</f>
        <v>PLANEACIÓN Y GESTIÓN</v>
      </c>
      <c r="G156" s="255" t="s">
        <v>425</v>
      </c>
      <c r="H156" s="256" t="str">
        <f>+'PLAN INDICATIVO ORIGINAL '!$D$173</f>
        <v>Implementar un modelo de planeación y gestión que articule la adopción de políticas, afiance la actuación administrativa,  facilite el cumplimiento de las metas institucionales y la prestación de servicios a la comunidad.</v>
      </c>
      <c r="I156" s="256" t="s">
        <v>808</v>
      </c>
      <c r="J156" s="264" t="str">
        <f>+'PLAN INDICATIVO ORIGINAL '!$D$204</f>
        <v>EFICIENCIA ADMINISTRATIVA</v>
      </c>
      <c r="K156" s="141" t="s">
        <v>763</v>
      </c>
      <c r="L156" s="141" t="s">
        <v>495</v>
      </c>
      <c r="M156" s="257" t="str">
        <f>+'PLAN INDICATIVO ORIGINAL '!$E$204</f>
        <v>Porcentaje de avance de Implementación del SGI en el  INPEC</v>
      </c>
      <c r="N156" s="266">
        <f>VLOOKUP(L156,'PLAN INDICATIVO ORIGINAL '!$C$13:$M$343,6,0)</f>
        <v>0.2</v>
      </c>
      <c r="O156" s="266">
        <f>VLOOKUP(L156,'PLAN INDICATIVO ORIGINAL '!$C$13:$M$343,7,0)</f>
        <v>0.55000000000000004</v>
      </c>
      <c r="P156" s="266">
        <f>VLOOKUP(L156,'PLAN INDICATIVO ORIGINAL '!$C$13:$M$343,8,0)</f>
        <v>0.82</v>
      </c>
      <c r="Q156" s="266">
        <f>VLOOKUP(L156,'PLAN INDICATIVO ORIGINAL '!$C$13:$M$343,9,0)</f>
        <v>1</v>
      </c>
      <c r="R156" s="266">
        <f>VLOOKUP(L156,'PLAN INDICATIVO ORIGINAL '!$C$13:$M$343,10,0)</f>
        <v>1</v>
      </c>
      <c r="S156" s="266" t="str">
        <f>VLOOKUP(L156,'PLAN INDICATIVO ORIGINAL '!$C$13:$M$343,11,0)</f>
        <v>Porcentaje</v>
      </c>
      <c r="T156" s="258" t="e">
        <f>VLOOKUP(L156,'PLAN INDICATIVO ORIGINAL '!$C$13:$M$343,12,0)</f>
        <v>#REF!</v>
      </c>
      <c r="U156" s="258">
        <f t="shared" ref="U156:Z156" si="288">+N156*100</f>
        <v>20</v>
      </c>
      <c r="V156" s="258">
        <f t="shared" si="288"/>
        <v>55.000000000000007</v>
      </c>
      <c r="W156" s="258">
        <f t="shared" si="288"/>
        <v>82</v>
      </c>
      <c r="X156" s="258">
        <f t="shared" si="288"/>
        <v>100</v>
      </c>
      <c r="Y156" s="258">
        <f t="shared" si="288"/>
        <v>100</v>
      </c>
      <c r="Z156" s="258" t="e">
        <f t="shared" si="288"/>
        <v>#VALUE!</v>
      </c>
      <c r="AA156" s="114" t="str">
        <f>+'PLAN INDICATIVO ORIGINAL '!C205</f>
        <v>P206</v>
      </c>
      <c r="AB156" s="253" t="str">
        <f>+'PLAN INDICATIVO ORIGINAL '!D205</f>
        <v>Sistema de Gestión de la Calidad Nivel Nacional  implementado y en mantenimiento</v>
      </c>
      <c r="AC156" s="58" t="str">
        <f>VLOOKUP(AB156,'PLAN INDICATIVO ORIGINAL '!$D$12:$F$313,3,0)</f>
        <v>OFICINA ASESORA DE PLANEACIÓN</v>
      </c>
      <c r="AD156" s="58" t="str">
        <f>VLOOKUP(AB156,'PLAN INDICATIVO ORIGINAL '!$D$12:$F$313,3,0)</f>
        <v>OFICINA ASESORA DE PLANEACIÓN</v>
      </c>
      <c r="AE156" s="58" t="s">
        <v>802</v>
      </c>
      <c r="AF156" s="267">
        <f>VLOOKUP(AA156,'PLAN INDICATIVO ORIGINAL '!$C$13:$M$343,6,0)</f>
        <v>0.7</v>
      </c>
      <c r="AG156" s="268">
        <f>VLOOKUP(AA156,'PLAN INDICATIVO ORIGINAL '!$C$13:$M$343,7,0)</f>
        <v>0.8</v>
      </c>
      <c r="AH156" s="268">
        <f>VLOOKUP(AA156,'PLAN INDICATIVO ORIGINAL '!$C$13:$M$343,8,0)</f>
        <v>0.9</v>
      </c>
      <c r="AI156" s="268">
        <f>VLOOKUP(AA156,'PLAN INDICATIVO ORIGINAL '!$C$13:$M$343,9,0)</f>
        <v>1</v>
      </c>
      <c r="AJ156" s="268">
        <f>VLOOKUP(AA156,'PLAN INDICATIVO ORIGINAL '!$C$13:$M$343,10,0)</f>
        <v>1</v>
      </c>
      <c r="AK156" s="268" t="str">
        <f>VLOOKUP(AA156,'PLAN INDICATIVO ORIGINAL '!$C$13:$M$343,11,0)</f>
        <v>Porcentaje</v>
      </c>
      <c r="AL156" s="261" t="e">
        <f>VLOOKUP(AA156,'PLAN INDICATIVO ORIGINAL '!$C$13:$M$343,12,0)</f>
        <v>#REF!</v>
      </c>
      <c r="AM156" s="269">
        <f t="shared" ref="AM156:AR156" si="289">+AF156*100</f>
        <v>70</v>
      </c>
      <c r="AN156" s="269">
        <f t="shared" si="289"/>
        <v>80</v>
      </c>
      <c r="AO156" s="269">
        <f t="shared" si="289"/>
        <v>90</v>
      </c>
      <c r="AP156" s="269">
        <f t="shared" si="289"/>
        <v>100</v>
      </c>
      <c r="AQ156" s="269">
        <f t="shared" si="289"/>
        <v>100</v>
      </c>
      <c r="AR156" s="269" t="e">
        <f t="shared" si="289"/>
        <v>#VALUE!</v>
      </c>
      <c r="AS156" s="263" t="s">
        <v>765</v>
      </c>
      <c r="AV156" s="213" t="s">
        <v>498</v>
      </c>
      <c r="AW156" s="213" t="s">
        <v>427</v>
      </c>
      <c r="AX156" s="213" t="s">
        <v>802</v>
      </c>
      <c r="BI156" s="253">
        <v>81</v>
      </c>
      <c r="BJ156" s="58" t="s">
        <v>427</v>
      </c>
    </row>
    <row r="157" spans="1:62" ht="51" customHeight="1">
      <c r="A157" s="253">
        <v>81</v>
      </c>
      <c r="B157" s="253" t="str">
        <f t="shared" si="149"/>
        <v>P81</v>
      </c>
      <c r="C157" s="120" t="s">
        <v>33</v>
      </c>
      <c r="D157" s="287" t="s">
        <v>417</v>
      </c>
      <c r="E157" s="283" t="str">
        <f>+'PLAN INDICATIVO ORIGINAL '!$D$171</f>
        <v>GESTIÓN INSTITUCIONAL, JURIDICA Y DEFENSA</v>
      </c>
      <c r="F157" s="255" t="str">
        <f>+'PLAN INDICATIVO ORIGINAL '!$D$172</f>
        <v>PLANEACIÓN Y GESTIÓN</v>
      </c>
      <c r="G157" s="255" t="s">
        <v>425</v>
      </c>
      <c r="H157" s="256" t="str">
        <f>+'PLAN INDICATIVO ORIGINAL '!$D$173</f>
        <v>Implementar un modelo de planeación y gestión que articule la adopción de políticas, afiance la actuación administrativa,  facilite el cumplimiento de las metas institucionales y la prestación de servicios a la comunidad.</v>
      </c>
      <c r="I157" s="256" t="s">
        <v>808</v>
      </c>
      <c r="J157" s="264" t="str">
        <f>+'PLAN INDICATIVO ORIGINAL '!$D$204</f>
        <v>EFICIENCIA ADMINISTRATIVA</v>
      </c>
      <c r="K157" s="141" t="s">
        <v>763</v>
      </c>
      <c r="L157" s="141" t="s">
        <v>495</v>
      </c>
      <c r="M157" s="257" t="str">
        <f>+'PLAN INDICATIVO ORIGINAL '!$E$204</f>
        <v>Porcentaje de avance de Implementación del SGI en el  INPEC</v>
      </c>
      <c r="N157" s="266">
        <f>VLOOKUP(L157,'PLAN INDICATIVO ORIGINAL '!$C$13:$M$343,6,0)</f>
        <v>0.2</v>
      </c>
      <c r="O157" s="266">
        <f>VLOOKUP(L157,'PLAN INDICATIVO ORIGINAL '!$C$13:$M$343,7,0)</f>
        <v>0.55000000000000004</v>
      </c>
      <c r="P157" s="266">
        <f>VLOOKUP(L157,'PLAN INDICATIVO ORIGINAL '!$C$13:$M$343,8,0)</f>
        <v>0.82</v>
      </c>
      <c r="Q157" s="266">
        <f>VLOOKUP(L157,'PLAN INDICATIVO ORIGINAL '!$C$13:$M$343,9,0)</f>
        <v>1</v>
      </c>
      <c r="R157" s="266">
        <f>VLOOKUP(L157,'PLAN INDICATIVO ORIGINAL '!$C$13:$M$343,10,0)</f>
        <v>1</v>
      </c>
      <c r="S157" s="266" t="str">
        <f>VLOOKUP(L157,'PLAN INDICATIVO ORIGINAL '!$C$13:$M$343,11,0)</f>
        <v>Porcentaje</v>
      </c>
      <c r="T157" s="258" t="e">
        <f>VLOOKUP(L157,'PLAN INDICATIVO ORIGINAL '!$C$13:$M$343,12,0)</f>
        <v>#REF!</v>
      </c>
      <c r="U157" s="258">
        <f t="shared" ref="U157:Z157" si="290">+N157*100</f>
        <v>20</v>
      </c>
      <c r="V157" s="258">
        <f t="shared" si="290"/>
        <v>55.000000000000007</v>
      </c>
      <c r="W157" s="258">
        <f t="shared" si="290"/>
        <v>82</v>
      </c>
      <c r="X157" s="258">
        <f t="shared" si="290"/>
        <v>100</v>
      </c>
      <c r="Y157" s="258">
        <f t="shared" si="290"/>
        <v>100</v>
      </c>
      <c r="Z157" s="258" t="e">
        <f t="shared" si="290"/>
        <v>#VALUE!</v>
      </c>
      <c r="AA157" s="253" t="str">
        <f>+'PLAN INDICATIVO ORIGINAL '!C206</f>
        <v>P81</v>
      </c>
      <c r="AB157" s="253" t="str">
        <f>+'PLAN INDICATIVO ORIGINAL '!D206</f>
        <v>SGI actualizado acorde con las necesidades identificadas</v>
      </c>
      <c r="AC157" s="58" t="str">
        <f>VLOOKUP(AB157,'PLAN INDICATIVO ORIGINAL '!$D$12:$F$313,3,0)</f>
        <v>OFICINA ASESORA DE PLANEACIÓN</v>
      </c>
      <c r="AD157" s="58" t="str">
        <f>VLOOKUP(AB157,'PLAN INDICATIVO ORIGINAL '!$D$12:$F$313,3,0)</f>
        <v>OFICINA ASESORA DE PLANEACIÓN</v>
      </c>
      <c r="AE157" s="58" t="s">
        <v>802</v>
      </c>
      <c r="AF157" s="267">
        <f>VLOOKUP(AA157,'PLAN INDICATIVO ORIGINAL '!$C$13:$M$343,6,0)</f>
        <v>0.2</v>
      </c>
      <c r="AG157" s="268">
        <f>VLOOKUP(AA157,'PLAN INDICATIVO ORIGINAL '!$C$13:$M$343,7,0)</f>
        <v>0.55000000000000004</v>
      </c>
      <c r="AH157" s="268">
        <f>VLOOKUP(AA157,'PLAN INDICATIVO ORIGINAL '!$C$13:$M$343,8,0)</f>
        <v>0.82</v>
      </c>
      <c r="AI157" s="268">
        <f>VLOOKUP(AA157,'PLAN INDICATIVO ORIGINAL '!$C$13:$M$343,9,0)</f>
        <v>1</v>
      </c>
      <c r="AJ157" s="268">
        <f>VLOOKUP(AA157,'PLAN INDICATIVO ORIGINAL '!$C$13:$M$343,10,0)</f>
        <v>1</v>
      </c>
      <c r="AK157" s="268" t="str">
        <f>VLOOKUP(AA157,'PLAN INDICATIVO ORIGINAL '!$C$13:$M$343,11,0)</f>
        <v>Porcentaje</v>
      </c>
      <c r="AL157" s="261" t="e">
        <f>VLOOKUP(AA157,'PLAN INDICATIVO ORIGINAL '!$C$13:$M$343,12,0)</f>
        <v>#REF!</v>
      </c>
      <c r="AM157" s="269">
        <f t="shared" ref="AM157:AR157" si="291">+AF157*100</f>
        <v>20</v>
      </c>
      <c r="AN157" s="269">
        <f t="shared" si="291"/>
        <v>55.000000000000007</v>
      </c>
      <c r="AO157" s="269">
        <f t="shared" si="291"/>
        <v>82</v>
      </c>
      <c r="AP157" s="269">
        <f t="shared" si="291"/>
        <v>100</v>
      </c>
      <c r="AQ157" s="269">
        <f t="shared" si="291"/>
        <v>100</v>
      </c>
      <c r="AR157" s="269" t="e">
        <f t="shared" si="291"/>
        <v>#VALUE!</v>
      </c>
      <c r="AS157" s="263" t="s">
        <v>765</v>
      </c>
      <c r="AV157" s="213" t="s">
        <v>500</v>
      </c>
      <c r="AW157" s="213" t="s">
        <v>427</v>
      </c>
      <c r="AX157" s="213" t="s">
        <v>802</v>
      </c>
      <c r="BI157" s="253">
        <v>63</v>
      </c>
      <c r="BJ157" s="58" t="s">
        <v>427</v>
      </c>
    </row>
    <row r="158" spans="1:62" ht="79.5" customHeight="1">
      <c r="A158" s="253">
        <v>63</v>
      </c>
      <c r="B158" s="253" t="str">
        <f t="shared" si="149"/>
        <v>P63</v>
      </c>
      <c r="C158" s="126" t="s">
        <v>36</v>
      </c>
      <c r="D158" s="287" t="s">
        <v>417</v>
      </c>
      <c r="E158" s="283" t="str">
        <f>+'PLAN INDICATIVO ORIGINAL '!$D$171</f>
        <v>GESTIÓN INSTITUCIONAL, JURIDICA Y DEFENSA</v>
      </c>
      <c r="F158" s="255" t="str">
        <f>+'PLAN INDICATIVO ORIGINAL '!$D$172</f>
        <v>PLANEACIÓN Y GESTIÓN</v>
      </c>
      <c r="G158" s="255" t="s">
        <v>425</v>
      </c>
      <c r="H158" s="256" t="str">
        <f>+'PLAN INDICATIVO ORIGINAL '!$D$173</f>
        <v>Implementar un modelo de planeación y gestión que articule la adopción de políticas, afiance la actuación administrativa,  facilite el cumplimiento de las metas institucionales y la prestación de servicios a la comunidad.</v>
      </c>
      <c r="I158" s="256" t="s">
        <v>808</v>
      </c>
      <c r="J158" s="264" t="str">
        <f>+'PLAN INDICATIVO ORIGINAL '!$D$204</f>
        <v>EFICIENCIA ADMINISTRATIVA</v>
      </c>
      <c r="K158" s="141" t="s">
        <v>763</v>
      </c>
      <c r="L158" s="141" t="s">
        <v>495</v>
      </c>
      <c r="M158" s="257" t="str">
        <f>+'PLAN INDICATIVO ORIGINAL '!$E$204</f>
        <v>Porcentaje de avance de Implementación del SGI en el  INPEC</v>
      </c>
      <c r="N158" s="266">
        <f>VLOOKUP(L158,'PLAN INDICATIVO ORIGINAL '!$C$13:$M$343,6,0)</f>
        <v>0.2</v>
      </c>
      <c r="O158" s="266">
        <f>VLOOKUP(L158,'PLAN INDICATIVO ORIGINAL '!$C$13:$M$343,7,0)</f>
        <v>0.55000000000000004</v>
      </c>
      <c r="P158" s="266">
        <f>VLOOKUP(L158,'PLAN INDICATIVO ORIGINAL '!$C$13:$M$343,8,0)</f>
        <v>0.82</v>
      </c>
      <c r="Q158" s="266">
        <f>VLOOKUP(L158,'PLAN INDICATIVO ORIGINAL '!$C$13:$M$343,9,0)</f>
        <v>1</v>
      </c>
      <c r="R158" s="266">
        <f>VLOOKUP(L158,'PLAN INDICATIVO ORIGINAL '!$C$13:$M$343,10,0)</f>
        <v>1</v>
      </c>
      <c r="S158" s="266" t="str">
        <f>VLOOKUP(L158,'PLAN INDICATIVO ORIGINAL '!$C$13:$M$343,11,0)</f>
        <v>Porcentaje</v>
      </c>
      <c r="T158" s="258" t="e">
        <f>VLOOKUP(L158,'PLAN INDICATIVO ORIGINAL '!$C$13:$M$343,12,0)</f>
        <v>#REF!</v>
      </c>
      <c r="U158" s="258">
        <f t="shared" ref="U158:Z158" si="292">+N158*100</f>
        <v>20</v>
      </c>
      <c r="V158" s="258">
        <f t="shared" si="292"/>
        <v>55.000000000000007</v>
      </c>
      <c r="W158" s="258">
        <f t="shared" si="292"/>
        <v>82</v>
      </c>
      <c r="X158" s="258">
        <f t="shared" si="292"/>
        <v>100</v>
      </c>
      <c r="Y158" s="258">
        <f t="shared" si="292"/>
        <v>100</v>
      </c>
      <c r="Z158" s="258" t="e">
        <f t="shared" si="292"/>
        <v>#VALUE!</v>
      </c>
      <c r="AA158" s="253" t="str">
        <f>+'PLAN INDICATIVO ORIGINAL '!C207</f>
        <v>P63</v>
      </c>
      <c r="AB158" s="253" t="str">
        <f>+'PLAN INDICATIVO ORIGINAL '!D207</f>
        <v>Políticas elaboradas y aprobadas</v>
      </c>
      <c r="AC158" s="58" t="str">
        <f>VLOOKUP(AB158,'PLAN INDICATIVO ORIGINAL '!$D$12:$F$313,3,0)</f>
        <v>OFICINA ASESORA DE PLANEACIÓN</v>
      </c>
      <c r="AD158" s="58" t="str">
        <f>VLOOKUP(AB158,'PLAN INDICATIVO ORIGINAL '!$D$12:$F$313,3,0)</f>
        <v>OFICINA ASESORA DE PLANEACIÓN</v>
      </c>
      <c r="AE158" s="58" t="s">
        <v>802</v>
      </c>
      <c r="AF158" s="259">
        <f>VLOOKUP(AA158,'PLAN INDICATIVO ORIGINAL '!$C$13:$M$343,6,0)</f>
        <v>2</v>
      </c>
      <c r="AG158" s="260">
        <f>VLOOKUP(AA158,'PLAN INDICATIVO ORIGINAL '!$C$13:$M$343,7,0)</f>
        <v>0</v>
      </c>
      <c r="AH158" s="260">
        <f>VLOOKUP(AA158,'PLAN INDICATIVO ORIGINAL '!$C$13:$M$343,8,0)</f>
        <v>0</v>
      </c>
      <c r="AI158" s="260">
        <f>VLOOKUP(AA158,'PLAN INDICATIVO ORIGINAL '!$C$13:$M$343,9,0)</f>
        <v>0</v>
      </c>
      <c r="AJ158" s="260">
        <f>VLOOKUP(AA158,'PLAN INDICATIVO ORIGINAL '!$C$13:$M$343,10,0)</f>
        <v>2</v>
      </c>
      <c r="AK158" s="260" t="str">
        <f>VLOOKUP(AA158,'PLAN INDICATIVO ORIGINAL '!$C$13:$M$343,11,0)</f>
        <v>Número</v>
      </c>
      <c r="AL158" s="261" t="e">
        <f>VLOOKUP(AA158,'PLAN INDICATIVO ORIGINAL '!$C$13:$M$343,12,0)</f>
        <v>#REF!</v>
      </c>
      <c r="AM158" s="262">
        <f t="shared" ref="AM158:AR158" si="293">+AF158</f>
        <v>2</v>
      </c>
      <c r="AN158" s="262">
        <f t="shared" si="293"/>
        <v>0</v>
      </c>
      <c r="AO158" s="262">
        <f t="shared" si="293"/>
        <v>0</v>
      </c>
      <c r="AP158" s="262">
        <f t="shared" si="293"/>
        <v>0</v>
      </c>
      <c r="AQ158" s="262">
        <f t="shared" si="293"/>
        <v>2</v>
      </c>
      <c r="AR158" s="262" t="str">
        <f t="shared" si="293"/>
        <v>Número</v>
      </c>
      <c r="AS158" s="263" t="s">
        <v>765</v>
      </c>
      <c r="AV158" s="213" t="s">
        <v>502</v>
      </c>
      <c r="AW158" s="213" t="s">
        <v>427</v>
      </c>
      <c r="AX158" s="213" t="s">
        <v>802</v>
      </c>
      <c r="BI158" s="253">
        <v>5</v>
      </c>
      <c r="BJ158" s="58" t="s">
        <v>301</v>
      </c>
    </row>
    <row r="159" spans="1:62" ht="51" customHeight="1">
      <c r="A159" s="253">
        <v>5</v>
      </c>
      <c r="B159" s="253" t="str">
        <f t="shared" si="149"/>
        <v>P5</v>
      </c>
      <c r="C159" s="126" t="s">
        <v>50</v>
      </c>
      <c r="D159" s="287" t="s">
        <v>417</v>
      </c>
      <c r="E159" s="283" t="str">
        <f>+'PLAN INDICATIVO ORIGINAL '!$D$171</f>
        <v>GESTIÓN INSTITUCIONAL, JURIDICA Y DEFENSA</v>
      </c>
      <c r="F159" s="255" t="str">
        <f>+'PLAN INDICATIVO ORIGINAL '!$D$172</f>
        <v>PLANEACIÓN Y GESTIÓN</v>
      </c>
      <c r="G159" s="255" t="s">
        <v>425</v>
      </c>
      <c r="H159" s="256" t="str">
        <f>+'PLAN INDICATIVO ORIGINAL '!$D$173</f>
        <v>Implementar un modelo de planeación y gestión que articule la adopción de políticas, afiance la actuación administrativa,  facilite el cumplimiento de las metas institucionales y la prestación de servicios a la comunidad.</v>
      </c>
      <c r="I159" s="256" t="s">
        <v>808</v>
      </c>
      <c r="J159" s="264" t="str">
        <f>+'PLAN INDICATIVO ORIGINAL '!$D$204</f>
        <v>EFICIENCIA ADMINISTRATIVA</v>
      </c>
      <c r="K159" s="141" t="s">
        <v>763</v>
      </c>
      <c r="L159" s="141"/>
      <c r="M159" s="257"/>
      <c r="N159" s="258"/>
      <c r="O159" s="258"/>
      <c r="P159" s="258"/>
      <c r="Q159" s="258"/>
      <c r="R159" s="258"/>
      <c r="S159" s="258"/>
      <c r="T159" s="258" t="s">
        <v>774</v>
      </c>
      <c r="U159" s="258"/>
      <c r="V159" s="258"/>
      <c r="W159" s="258"/>
      <c r="X159" s="258"/>
      <c r="Y159" s="258"/>
      <c r="Z159" s="258"/>
      <c r="AA159" s="253" t="str">
        <f>+'PLAN INDICATIVO ORIGINAL '!C208</f>
        <v>P5</v>
      </c>
      <c r="AB159" s="253" t="str">
        <f>+'PLAN INDICATIVO ORIGINAL '!D208</f>
        <v>Sistema de Gestión de Calidad basado en las Normas NTC 5555 y 5581 diseñado y  documentado</v>
      </c>
      <c r="AC159" s="58" t="str">
        <f>VLOOKUP(AB159,'PLAN INDICATIVO ORIGINAL '!$D$12:$F$313,3,0)</f>
        <v xml:space="preserve">DIRECCIÓN ESCUELA DE FORMACIÓN  </v>
      </c>
      <c r="AD159" s="58" t="str">
        <f>VLOOKUP(AB159,'PLAN INDICATIVO ORIGINAL '!$D$12:$F$313,3,0)</f>
        <v xml:space="preserve">DIRECCIÓN ESCUELA DE FORMACIÓN  </v>
      </c>
      <c r="AE159" s="58" t="s">
        <v>789</v>
      </c>
      <c r="AF159" s="259">
        <f>VLOOKUP(AA159,'PLAN INDICATIVO ORIGINAL '!$C$13:$M$343,6,0)</f>
        <v>1</v>
      </c>
      <c r="AG159" s="260">
        <f>VLOOKUP(AA159,'PLAN INDICATIVO ORIGINAL '!$C$13:$M$343,7,0)</f>
        <v>0</v>
      </c>
      <c r="AH159" s="260">
        <f>VLOOKUP(AA159,'PLAN INDICATIVO ORIGINAL '!$C$13:$M$343,8,0)</f>
        <v>0</v>
      </c>
      <c r="AI159" s="260">
        <f>VLOOKUP(AA159,'PLAN INDICATIVO ORIGINAL '!$C$13:$M$343,9,0)</f>
        <v>0</v>
      </c>
      <c r="AJ159" s="260">
        <f>VLOOKUP(AA159,'PLAN INDICATIVO ORIGINAL '!$C$13:$M$343,10,0)</f>
        <v>1</v>
      </c>
      <c r="AK159" s="260" t="str">
        <f>VLOOKUP(AA159,'PLAN INDICATIVO ORIGINAL '!$C$13:$M$343,11,0)</f>
        <v>Número</v>
      </c>
      <c r="AL159" s="261" t="e">
        <f>VLOOKUP(AA159,'PLAN INDICATIVO ORIGINAL '!$C$13:$M$343,12,0)</f>
        <v>#REF!</v>
      </c>
      <c r="AM159" s="262">
        <f t="shared" ref="AM159:AR159" si="294">+AF159</f>
        <v>1</v>
      </c>
      <c r="AN159" s="262">
        <f t="shared" si="294"/>
        <v>0</v>
      </c>
      <c r="AO159" s="262">
        <f t="shared" si="294"/>
        <v>0</v>
      </c>
      <c r="AP159" s="262">
        <f t="shared" si="294"/>
        <v>0</v>
      </c>
      <c r="AQ159" s="262">
        <f t="shared" si="294"/>
        <v>1</v>
      </c>
      <c r="AR159" s="262" t="str">
        <f t="shared" si="294"/>
        <v>Número</v>
      </c>
      <c r="AS159" s="263" t="s">
        <v>765</v>
      </c>
      <c r="AV159" s="213" t="s">
        <v>504</v>
      </c>
      <c r="AW159" s="213" t="s">
        <v>301</v>
      </c>
      <c r="AX159" s="213" t="s">
        <v>789</v>
      </c>
      <c r="BI159" s="253">
        <v>45</v>
      </c>
      <c r="BJ159" s="58" t="s">
        <v>460</v>
      </c>
    </row>
    <row r="160" spans="1:62" ht="51" customHeight="1">
      <c r="A160" s="253">
        <v>45</v>
      </c>
      <c r="B160" s="253" t="str">
        <f t="shared" si="149"/>
        <v>P45</v>
      </c>
      <c r="C160" s="126" t="s">
        <v>59</v>
      </c>
      <c r="D160" s="287" t="s">
        <v>417</v>
      </c>
      <c r="E160" s="283" t="str">
        <f>+'PLAN INDICATIVO ORIGINAL '!$D$171</f>
        <v>GESTIÓN INSTITUCIONAL, JURIDICA Y DEFENSA</v>
      </c>
      <c r="F160" s="255" t="str">
        <f>+'PLAN INDICATIVO ORIGINAL '!$D$172</f>
        <v>PLANEACIÓN Y GESTIÓN</v>
      </c>
      <c r="G160" s="255" t="s">
        <v>425</v>
      </c>
      <c r="H160" s="256" t="str">
        <f>+'PLAN INDICATIVO ORIGINAL '!$D$173</f>
        <v>Implementar un modelo de planeación y gestión que articule la adopción de políticas, afiance la actuación administrativa,  facilite el cumplimiento de las metas institucionales y la prestación de servicios a la comunidad.</v>
      </c>
      <c r="I160" s="256" t="s">
        <v>808</v>
      </c>
      <c r="J160" s="264" t="str">
        <f>+'PLAN INDICATIVO ORIGINAL '!$D$204</f>
        <v>EFICIENCIA ADMINISTRATIVA</v>
      </c>
      <c r="K160" s="141" t="s">
        <v>763</v>
      </c>
      <c r="L160" s="141" t="s">
        <v>495</v>
      </c>
      <c r="M160" s="257" t="str">
        <f>+'PLAN INDICATIVO ORIGINAL '!$E$204</f>
        <v>Porcentaje de avance de Implementación del SGI en el  INPEC</v>
      </c>
      <c r="N160" s="266">
        <f>VLOOKUP(L160,'PLAN INDICATIVO ORIGINAL '!$C$13:$M$343,6,0)</f>
        <v>0.2</v>
      </c>
      <c r="O160" s="266">
        <f>VLOOKUP(L160,'PLAN INDICATIVO ORIGINAL '!$C$13:$M$343,7,0)</f>
        <v>0.55000000000000004</v>
      </c>
      <c r="P160" s="266">
        <f>VLOOKUP(L160,'PLAN INDICATIVO ORIGINAL '!$C$13:$M$343,8,0)</f>
        <v>0.82</v>
      </c>
      <c r="Q160" s="266">
        <f>VLOOKUP(L160,'PLAN INDICATIVO ORIGINAL '!$C$13:$M$343,9,0)</f>
        <v>1</v>
      </c>
      <c r="R160" s="266">
        <f>VLOOKUP(L160,'PLAN INDICATIVO ORIGINAL '!$C$13:$M$343,10,0)</f>
        <v>1</v>
      </c>
      <c r="S160" s="266" t="str">
        <f>VLOOKUP(L160,'PLAN INDICATIVO ORIGINAL '!$C$13:$M$343,11,0)</f>
        <v>Porcentaje</v>
      </c>
      <c r="T160" s="258" t="e">
        <f>VLOOKUP(L160,'PLAN INDICATIVO ORIGINAL '!$C$13:$M$343,12,0)</f>
        <v>#REF!</v>
      </c>
      <c r="U160" s="258">
        <f t="shared" ref="U160:Z160" si="295">+N160*100</f>
        <v>20</v>
      </c>
      <c r="V160" s="258">
        <f t="shared" si="295"/>
        <v>55.000000000000007</v>
      </c>
      <c r="W160" s="258">
        <f t="shared" si="295"/>
        <v>82</v>
      </c>
      <c r="X160" s="258">
        <f t="shared" si="295"/>
        <v>100</v>
      </c>
      <c r="Y160" s="258">
        <f t="shared" si="295"/>
        <v>100</v>
      </c>
      <c r="Z160" s="258" t="e">
        <f t="shared" si="295"/>
        <v>#VALUE!</v>
      </c>
      <c r="AA160" s="253" t="str">
        <f>+'PLAN INDICATIVO ORIGINAL '!C209</f>
        <v>P45</v>
      </c>
      <c r="AB160" s="253" t="str">
        <f>+'PLAN INDICATIVO ORIGINAL '!D209</f>
        <v>Funcionarios responsables del proceso de contratación de ERON cubiertos con socialización de los procedimientos que se deben aplicar en los procesos de contratación.</v>
      </c>
      <c r="AC160" s="58" t="str">
        <f>VLOOKUP(AB160,'PLAN INDICATIVO ORIGINAL '!$D$12:$F$313,3,0)</f>
        <v>DIRECCIÓN DE GESTIÓN CORPORATIVA</v>
      </c>
      <c r="AD160" s="58" t="str">
        <f>VLOOKUP(AB160,'PLAN INDICATIVO ORIGINAL '!$D$12:$F$313,3,0)</f>
        <v>DIRECCIÓN DE GESTIÓN CORPORATIVA</v>
      </c>
      <c r="AE160" s="58" t="s">
        <v>804</v>
      </c>
      <c r="AF160" s="267">
        <f>VLOOKUP(AA160,'PLAN INDICATIVO ORIGINAL '!$C$13:$M$343,6,0)</f>
        <v>1</v>
      </c>
      <c r="AG160" s="268">
        <f>VLOOKUP(AA160,'PLAN INDICATIVO ORIGINAL '!$C$13:$M$343,7,0)</f>
        <v>1</v>
      </c>
      <c r="AH160" s="268">
        <f>VLOOKUP(AA160,'PLAN INDICATIVO ORIGINAL '!$C$13:$M$343,8,0)</f>
        <v>1</v>
      </c>
      <c r="AI160" s="268">
        <f>VLOOKUP(AA160,'PLAN INDICATIVO ORIGINAL '!$C$13:$M$343,9,0)</f>
        <v>1</v>
      </c>
      <c r="AJ160" s="268">
        <f>VLOOKUP(AA160,'PLAN INDICATIVO ORIGINAL '!$C$13:$M$343,10,0)</f>
        <v>1</v>
      </c>
      <c r="AK160" s="268" t="str">
        <f>VLOOKUP(AA160,'PLAN INDICATIVO ORIGINAL '!$C$13:$M$343,11,0)</f>
        <v>Porcentaje</v>
      </c>
      <c r="AL160" s="261" t="e">
        <f>VLOOKUP(AA160,'PLAN INDICATIVO ORIGINAL '!$C$13:$M$343,12,0)</f>
        <v>#REF!</v>
      </c>
      <c r="AM160" s="269">
        <f t="shared" ref="AM160:AR160" si="296">+AF160*100</f>
        <v>100</v>
      </c>
      <c r="AN160" s="269">
        <f t="shared" si="296"/>
        <v>100</v>
      </c>
      <c r="AO160" s="269">
        <f t="shared" si="296"/>
        <v>100</v>
      </c>
      <c r="AP160" s="269">
        <f t="shared" si="296"/>
        <v>100</v>
      </c>
      <c r="AQ160" s="269">
        <f t="shared" si="296"/>
        <v>100</v>
      </c>
      <c r="AR160" s="269" t="e">
        <f t="shared" si="296"/>
        <v>#VALUE!</v>
      </c>
      <c r="AS160" s="263" t="s">
        <v>765</v>
      </c>
      <c r="AV160" s="213" t="s">
        <v>506</v>
      </c>
      <c r="AW160" s="213" t="s">
        <v>460</v>
      </c>
      <c r="AX160" s="213" t="s">
        <v>804</v>
      </c>
      <c r="BI160" s="253">
        <v>72</v>
      </c>
      <c r="BJ160" s="58" t="s">
        <v>809</v>
      </c>
    </row>
    <row r="161" spans="1:62" ht="45" customHeight="1">
      <c r="A161" s="253">
        <v>72</v>
      </c>
      <c r="B161" s="253" t="str">
        <f t="shared" si="149"/>
        <v>P72</v>
      </c>
      <c r="C161" s="126" t="s">
        <v>62</v>
      </c>
      <c r="D161" s="287" t="s">
        <v>417</v>
      </c>
      <c r="E161" s="283" t="str">
        <f>+'PLAN INDICATIVO ORIGINAL '!$D$171</f>
        <v>GESTIÓN INSTITUCIONAL, JURIDICA Y DEFENSA</v>
      </c>
      <c r="F161" s="255" t="str">
        <f>+'PLAN INDICATIVO ORIGINAL '!$D$172</f>
        <v>PLANEACIÓN Y GESTIÓN</v>
      </c>
      <c r="G161" s="255" t="s">
        <v>425</v>
      </c>
      <c r="H161" s="256" t="str">
        <f>+'PLAN INDICATIVO ORIGINAL '!$D$173</f>
        <v>Implementar un modelo de planeación y gestión que articule la adopción de políticas, afiance la actuación administrativa,  facilite el cumplimiento de las metas institucionales y la prestación de servicios a la comunidad.</v>
      </c>
      <c r="I161" s="256" t="s">
        <v>808</v>
      </c>
      <c r="J161" s="264" t="str">
        <f>+'PLAN INDICATIVO ORIGINAL '!$D$204</f>
        <v>EFICIENCIA ADMINISTRATIVA</v>
      </c>
      <c r="K161" s="141" t="s">
        <v>763</v>
      </c>
      <c r="L161" s="141" t="s">
        <v>495</v>
      </c>
      <c r="M161" s="257" t="str">
        <f>+'PLAN INDICATIVO ORIGINAL '!$E$204</f>
        <v>Porcentaje de avance de Implementación del SGI en el  INPEC</v>
      </c>
      <c r="N161" s="266">
        <f>VLOOKUP(L161,'PLAN INDICATIVO ORIGINAL '!$C$13:$M$343,6,0)</f>
        <v>0.2</v>
      </c>
      <c r="O161" s="266">
        <f>VLOOKUP(L161,'PLAN INDICATIVO ORIGINAL '!$C$13:$M$343,7,0)</f>
        <v>0.55000000000000004</v>
      </c>
      <c r="P161" s="266">
        <f>VLOOKUP(L161,'PLAN INDICATIVO ORIGINAL '!$C$13:$M$343,8,0)</f>
        <v>0.82</v>
      </c>
      <c r="Q161" s="266">
        <f>VLOOKUP(L161,'PLAN INDICATIVO ORIGINAL '!$C$13:$M$343,9,0)</f>
        <v>1</v>
      </c>
      <c r="R161" s="266">
        <f>VLOOKUP(L161,'PLAN INDICATIVO ORIGINAL '!$C$13:$M$343,10,0)</f>
        <v>1</v>
      </c>
      <c r="S161" s="266" t="str">
        <f>VLOOKUP(L161,'PLAN INDICATIVO ORIGINAL '!$C$13:$M$343,11,0)</f>
        <v>Porcentaje</v>
      </c>
      <c r="T161" s="258" t="e">
        <f>VLOOKUP(L161,'PLAN INDICATIVO ORIGINAL '!$C$13:$M$343,12,0)</f>
        <v>#REF!</v>
      </c>
      <c r="U161" s="258">
        <f t="shared" ref="U161:Z161" si="297">+N161*100</f>
        <v>20</v>
      </c>
      <c r="V161" s="258">
        <f t="shared" si="297"/>
        <v>55.000000000000007</v>
      </c>
      <c r="W161" s="258">
        <f t="shared" si="297"/>
        <v>82</v>
      </c>
      <c r="X161" s="258">
        <f t="shared" si="297"/>
        <v>100</v>
      </c>
      <c r="Y161" s="258">
        <f t="shared" si="297"/>
        <v>100</v>
      </c>
      <c r="Z161" s="258" t="e">
        <f t="shared" si="297"/>
        <v>#VALUE!</v>
      </c>
      <c r="AA161" s="253" t="str">
        <f>+'PLAN INDICATIVO ORIGINAL '!C210</f>
        <v>P72</v>
      </c>
      <c r="AB161" s="253" t="str">
        <f>+'PLAN INDICATIVO ORIGINAL '!D210</f>
        <v>Proyecto de inversión ¨implementación del programa integrado de gestión documental en el INPEC a nivel nacional¨ ejecutado</v>
      </c>
      <c r="AC161" s="58" t="str">
        <f>VLOOKUP(AB161,'PLAN INDICATIVO ORIGINAL '!$D$12:$F$313,3,0)</f>
        <v>DIRECCIÓN DE GESTIÓN CORPORATIVA</v>
      </c>
      <c r="AD161" s="58" t="str">
        <f>VLOOKUP(AB161,'PLAN INDICATIVO ORIGINAL '!$D$12:$F$313,3,0)</f>
        <v>DIRECCIÓN DE GESTIÓN CORPORATIVA</v>
      </c>
      <c r="AE161" s="58" t="s">
        <v>804</v>
      </c>
      <c r="AF161" s="267">
        <f>VLOOKUP(AA161,'PLAN INDICATIVO ORIGINAL '!$C$13:$M$343,6,0)</f>
        <v>0.15</v>
      </c>
      <c r="AG161" s="268">
        <f>VLOOKUP(AA161,'PLAN INDICATIVO ORIGINAL '!$C$13:$M$343,7,0)</f>
        <v>0.45</v>
      </c>
      <c r="AH161" s="268">
        <f>VLOOKUP(AA161,'PLAN INDICATIVO ORIGINAL '!$C$13:$M$343,8,0)</f>
        <v>0.7</v>
      </c>
      <c r="AI161" s="268">
        <f>VLOOKUP(AA161,'PLAN INDICATIVO ORIGINAL '!$C$13:$M$343,9,0)</f>
        <v>1</v>
      </c>
      <c r="AJ161" s="268">
        <f>VLOOKUP(AA161,'PLAN INDICATIVO ORIGINAL '!$C$13:$M$343,10,0)</f>
        <v>1</v>
      </c>
      <c r="AK161" s="268" t="str">
        <f>VLOOKUP(AA161,'PLAN INDICATIVO ORIGINAL '!$C$13:$M$343,11,0)</f>
        <v>Porcentaje</v>
      </c>
      <c r="AL161" s="261" t="e">
        <f>VLOOKUP(AA161,'PLAN INDICATIVO ORIGINAL '!$C$13:$M$343,12,0)</f>
        <v>#REF!</v>
      </c>
      <c r="AM161" s="269">
        <f t="shared" ref="AM161:AR161" si="298">+AF161*100</f>
        <v>15</v>
      </c>
      <c r="AN161" s="269">
        <f t="shared" si="298"/>
        <v>45</v>
      </c>
      <c r="AO161" s="269">
        <f t="shared" si="298"/>
        <v>70</v>
      </c>
      <c r="AP161" s="269">
        <f t="shared" si="298"/>
        <v>100</v>
      </c>
      <c r="AQ161" s="269">
        <f t="shared" si="298"/>
        <v>100</v>
      </c>
      <c r="AR161" s="269" t="e">
        <f t="shared" si="298"/>
        <v>#VALUE!</v>
      </c>
      <c r="AS161" s="263" t="s">
        <v>765</v>
      </c>
      <c r="AV161" s="213" t="s">
        <v>508</v>
      </c>
      <c r="AW161" s="213" t="s">
        <v>460</v>
      </c>
      <c r="AX161" s="213" t="s">
        <v>804</v>
      </c>
      <c r="BI161" s="253">
        <v>207</v>
      </c>
      <c r="BJ161" s="58" t="s">
        <v>809</v>
      </c>
    </row>
    <row r="162" spans="1:62" ht="41.25" customHeight="1">
      <c r="A162" s="253">
        <v>207</v>
      </c>
      <c r="B162" s="253" t="str">
        <f t="shared" si="149"/>
        <v>P207</v>
      </c>
      <c r="C162" s="126" t="s">
        <v>65</v>
      </c>
      <c r="D162" s="287" t="s">
        <v>417</v>
      </c>
      <c r="E162" s="283" t="str">
        <f>+'PLAN INDICATIVO ORIGINAL '!$D$171</f>
        <v>GESTIÓN INSTITUCIONAL, JURIDICA Y DEFENSA</v>
      </c>
      <c r="F162" s="255" t="str">
        <f>+'PLAN INDICATIVO ORIGINAL '!$D$172</f>
        <v>PLANEACIÓN Y GESTIÓN</v>
      </c>
      <c r="G162" s="255" t="s">
        <v>425</v>
      </c>
      <c r="H162" s="256" t="str">
        <f>+'PLAN INDICATIVO ORIGINAL '!$D$173</f>
        <v>Implementar un modelo de planeación y gestión que articule la adopción de políticas, afiance la actuación administrativa,  facilite el cumplimiento de las metas institucionales y la prestación de servicios a la comunidad.</v>
      </c>
      <c r="I162" s="256" t="s">
        <v>808</v>
      </c>
      <c r="J162" s="264" t="str">
        <f>+'PLAN INDICATIVO ORIGINAL '!$D$204</f>
        <v>EFICIENCIA ADMINISTRATIVA</v>
      </c>
      <c r="K162" s="141" t="s">
        <v>763</v>
      </c>
      <c r="L162" s="141" t="s">
        <v>495</v>
      </c>
      <c r="M162" s="257" t="str">
        <f>+'PLAN INDICATIVO ORIGINAL '!$E$204</f>
        <v>Porcentaje de avance de Implementación del SGI en el  INPEC</v>
      </c>
      <c r="N162" s="266">
        <f>VLOOKUP(L162,'PLAN INDICATIVO ORIGINAL '!$C$13:$M$343,6,0)</f>
        <v>0.2</v>
      </c>
      <c r="O162" s="266">
        <f>VLOOKUP(L162,'PLAN INDICATIVO ORIGINAL '!$C$13:$M$343,7,0)</f>
        <v>0.55000000000000004</v>
      </c>
      <c r="P162" s="266">
        <f>VLOOKUP(L162,'PLAN INDICATIVO ORIGINAL '!$C$13:$M$343,8,0)</f>
        <v>0.82</v>
      </c>
      <c r="Q162" s="266">
        <f>VLOOKUP(L162,'PLAN INDICATIVO ORIGINAL '!$C$13:$M$343,9,0)</f>
        <v>1</v>
      </c>
      <c r="R162" s="266">
        <f>VLOOKUP(L162,'PLAN INDICATIVO ORIGINAL '!$C$13:$M$343,10,0)</f>
        <v>1</v>
      </c>
      <c r="S162" s="266" t="str">
        <f>VLOOKUP(L162,'PLAN INDICATIVO ORIGINAL '!$C$13:$M$343,11,0)</f>
        <v>Porcentaje</v>
      </c>
      <c r="T162" s="258" t="e">
        <f>VLOOKUP(L162,'PLAN INDICATIVO ORIGINAL '!$C$13:$M$343,12,0)</f>
        <v>#REF!</v>
      </c>
      <c r="U162" s="258">
        <f t="shared" ref="U162:Z162" si="299">+N162*100</f>
        <v>20</v>
      </c>
      <c r="V162" s="258">
        <f t="shared" si="299"/>
        <v>55.000000000000007</v>
      </c>
      <c r="W162" s="258">
        <f t="shared" si="299"/>
        <v>82</v>
      </c>
      <c r="X162" s="258">
        <f t="shared" si="299"/>
        <v>100</v>
      </c>
      <c r="Y162" s="258">
        <f t="shared" si="299"/>
        <v>100</v>
      </c>
      <c r="Z162" s="258" t="e">
        <f t="shared" si="299"/>
        <v>#VALUE!</v>
      </c>
      <c r="AA162" s="114" t="str">
        <f>+'PLAN INDICATIVO ORIGINAL '!C211</f>
        <v>P207</v>
      </c>
      <c r="AB162" s="253" t="str">
        <f>+'PLAN INDICATIVO ORIGINAL '!D211</f>
        <v xml:space="preserve">Política institucional de cero papel para el INPEC elaborada e implementada </v>
      </c>
      <c r="AC162" s="58" t="str">
        <f>VLOOKUP(AB162,'PLAN INDICATIVO ORIGINAL '!$D$12:$F$313,3,0)</f>
        <v>DIRECCIÓN DE GESTIÓN CORPORATIVA</v>
      </c>
      <c r="AD162" s="58" t="str">
        <f>VLOOKUP(AB162,'PLAN INDICATIVO ORIGINAL '!$D$12:$F$313,3,0)</f>
        <v>DIRECCIÓN DE GESTIÓN CORPORATIVA</v>
      </c>
      <c r="AE162" s="58" t="s">
        <v>804</v>
      </c>
      <c r="AF162" s="267">
        <f>VLOOKUP(AA162,'PLAN INDICATIVO ORIGINAL '!$C$13:$M$343,6,0)</f>
        <v>0.15</v>
      </c>
      <c r="AG162" s="268">
        <f>VLOOKUP(AA162,'PLAN INDICATIVO ORIGINAL '!$C$13:$M$343,7,0)</f>
        <v>0.45</v>
      </c>
      <c r="AH162" s="268">
        <f>VLOOKUP(AA162,'PLAN INDICATIVO ORIGINAL '!$C$13:$M$343,8,0)</f>
        <v>0.7</v>
      </c>
      <c r="AI162" s="268">
        <f>VLOOKUP(AA162,'PLAN INDICATIVO ORIGINAL '!$C$13:$M$343,9,0)</f>
        <v>1</v>
      </c>
      <c r="AJ162" s="268">
        <f>VLOOKUP(AA162,'PLAN INDICATIVO ORIGINAL '!$C$13:$M$343,10,0)</f>
        <v>1</v>
      </c>
      <c r="AK162" s="268" t="str">
        <f>VLOOKUP(AA162,'PLAN INDICATIVO ORIGINAL '!$C$13:$M$343,11,0)</f>
        <v>Porcentaje</v>
      </c>
      <c r="AL162" s="261" t="e">
        <f>VLOOKUP(AA162,'PLAN INDICATIVO ORIGINAL '!$C$13:$M$343,12,0)</f>
        <v>#REF!</v>
      </c>
      <c r="AM162" s="269">
        <f t="shared" ref="AM162:AR162" si="300">+AF162*100</f>
        <v>15</v>
      </c>
      <c r="AN162" s="269">
        <f t="shared" si="300"/>
        <v>45</v>
      </c>
      <c r="AO162" s="269">
        <f t="shared" si="300"/>
        <v>70</v>
      </c>
      <c r="AP162" s="269">
        <f t="shared" si="300"/>
        <v>100</v>
      </c>
      <c r="AQ162" s="269">
        <f t="shared" si="300"/>
        <v>100</v>
      </c>
      <c r="AR162" s="269" t="e">
        <f t="shared" si="300"/>
        <v>#VALUE!</v>
      </c>
      <c r="AS162" s="263" t="s">
        <v>765</v>
      </c>
      <c r="AV162" s="213" t="s">
        <v>510</v>
      </c>
      <c r="AW162" s="213" t="s">
        <v>460</v>
      </c>
      <c r="AX162" s="213" t="s">
        <v>804</v>
      </c>
      <c r="BI162" s="253">
        <v>209</v>
      </c>
      <c r="BJ162" s="58" t="s">
        <v>810</v>
      </c>
    </row>
    <row r="163" spans="1:62" ht="49.5" customHeight="1">
      <c r="A163" s="253">
        <v>209</v>
      </c>
      <c r="B163" s="253" t="str">
        <f t="shared" si="149"/>
        <v>P209</v>
      </c>
      <c r="C163" s="120" t="s">
        <v>56</v>
      </c>
      <c r="D163" s="287" t="s">
        <v>417</v>
      </c>
      <c r="E163" s="283" t="str">
        <f>+'PLAN INDICATIVO ORIGINAL '!$D$171</f>
        <v>GESTIÓN INSTITUCIONAL, JURIDICA Y DEFENSA</v>
      </c>
      <c r="F163" s="255" t="str">
        <f>+'PLAN INDICATIVO ORIGINAL '!$D$172</f>
        <v>PLANEACIÓN Y GESTIÓN</v>
      </c>
      <c r="G163" s="255" t="s">
        <v>425</v>
      </c>
      <c r="H163" s="256" t="str">
        <f>+'PLAN INDICATIVO ORIGINAL '!$D$173</f>
        <v>Implementar un modelo de planeación y gestión que articule la adopción de políticas, afiance la actuación administrativa,  facilite el cumplimiento de las metas institucionales y la prestación de servicios a la comunidad.</v>
      </c>
      <c r="I163" s="256" t="s">
        <v>808</v>
      </c>
      <c r="J163" s="264" t="str">
        <f>+'PLAN INDICATIVO ORIGINAL '!$D$204</f>
        <v>EFICIENCIA ADMINISTRATIVA</v>
      </c>
      <c r="K163" s="141" t="s">
        <v>763</v>
      </c>
      <c r="L163" s="141" t="s">
        <v>495</v>
      </c>
      <c r="M163" s="257" t="str">
        <f>+'PLAN INDICATIVO ORIGINAL '!$E$204</f>
        <v>Porcentaje de avance de Implementación del SGI en el  INPEC</v>
      </c>
      <c r="N163" s="266">
        <f>VLOOKUP(L163,'PLAN INDICATIVO ORIGINAL '!$C$13:$M$343,6,0)</f>
        <v>0.2</v>
      </c>
      <c r="O163" s="266">
        <f>VLOOKUP(L163,'PLAN INDICATIVO ORIGINAL '!$C$13:$M$343,7,0)</f>
        <v>0.55000000000000004</v>
      </c>
      <c r="P163" s="266">
        <f>VLOOKUP(L163,'PLAN INDICATIVO ORIGINAL '!$C$13:$M$343,8,0)</f>
        <v>0.82</v>
      </c>
      <c r="Q163" s="266">
        <f>VLOOKUP(L163,'PLAN INDICATIVO ORIGINAL '!$C$13:$M$343,9,0)</f>
        <v>1</v>
      </c>
      <c r="R163" s="266">
        <f>VLOOKUP(L163,'PLAN INDICATIVO ORIGINAL '!$C$13:$M$343,10,0)</f>
        <v>1</v>
      </c>
      <c r="S163" s="266" t="str">
        <f>VLOOKUP(L163,'PLAN INDICATIVO ORIGINAL '!$C$13:$M$343,11,0)</f>
        <v>Porcentaje</v>
      </c>
      <c r="T163" s="258" t="e">
        <f>VLOOKUP(L163,'PLAN INDICATIVO ORIGINAL '!$C$13:$M$343,12,0)</f>
        <v>#REF!</v>
      </c>
      <c r="U163" s="258">
        <f t="shared" ref="U163:Z163" si="301">+N163*100</f>
        <v>20</v>
      </c>
      <c r="V163" s="258">
        <f t="shared" si="301"/>
        <v>55.000000000000007</v>
      </c>
      <c r="W163" s="258">
        <f t="shared" si="301"/>
        <v>82</v>
      </c>
      <c r="X163" s="258">
        <f t="shared" si="301"/>
        <v>100</v>
      </c>
      <c r="Y163" s="258">
        <f t="shared" si="301"/>
        <v>100</v>
      </c>
      <c r="Z163" s="258" t="e">
        <f t="shared" si="301"/>
        <v>#VALUE!</v>
      </c>
      <c r="AA163" s="114" t="str">
        <f>+'PLAN INDICATIVO ORIGINAL '!C212</f>
        <v>P209</v>
      </c>
      <c r="AB163" s="253" t="str">
        <f>+'PLAN INDICATIVO ORIGINAL '!D212</f>
        <v xml:space="preserve">Formularios para descarga del sistema Humano  elaborados </v>
      </c>
      <c r="AC163" s="58" t="str">
        <f>VLOOKUP(AB163,'PLAN INDICATIVO ORIGINAL '!$D$12:$F$313,3,0)</f>
        <v>SUBDIRECCIÓN DE TALENTO HUMANO</v>
      </c>
      <c r="AD163" s="58" t="str">
        <f>VLOOKUP(AB163,'PLAN INDICATIVO ORIGINAL '!$D$12:$F$313,3,0)</f>
        <v>SUBDIRECCIÓN DE TALENTO HUMANO</v>
      </c>
      <c r="AE163" s="58" t="s">
        <v>796</v>
      </c>
      <c r="AF163" s="259">
        <f>VLOOKUP(AA163,'PLAN INDICATIVO ORIGINAL '!$C$13:$M$343,6,0)</f>
        <v>2</v>
      </c>
      <c r="AG163" s="260">
        <f>VLOOKUP(AA163,'PLAN INDICATIVO ORIGINAL '!$C$13:$M$343,7,0)</f>
        <v>0</v>
      </c>
      <c r="AH163" s="260">
        <f>VLOOKUP(AA163,'PLAN INDICATIVO ORIGINAL '!$C$13:$M$343,8,0)</f>
        <v>0</v>
      </c>
      <c r="AI163" s="260">
        <f>VLOOKUP(AA163,'PLAN INDICATIVO ORIGINAL '!$C$13:$M$343,9,0)</f>
        <v>0</v>
      </c>
      <c r="AJ163" s="260">
        <f>VLOOKUP(AA163,'PLAN INDICATIVO ORIGINAL '!$C$13:$M$343,10,0)</f>
        <v>2</v>
      </c>
      <c r="AK163" s="260" t="str">
        <f>VLOOKUP(AA163,'PLAN INDICATIVO ORIGINAL '!$C$13:$M$343,11,0)</f>
        <v>Número</v>
      </c>
      <c r="AL163" s="261" t="e">
        <f>VLOOKUP(AA163,'PLAN INDICATIVO ORIGINAL '!$C$13:$M$343,12,0)</f>
        <v>#REF!</v>
      </c>
      <c r="AM163" s="262">
        <f t="shared" ref="AM163:AR163" si="302">+AF163</f>
        <v>2</v>
      </c>
      <c r="AN163" s="262">
        <f t="shared" si="302"/>
        <v>0</v>
      </c>
      <c r="AO163" s="262">
        <f t="shared" si="302"/>
        <v>0</v>
      </c>
      <c r="AP163" s="262">
        <f t="shared" si="302"/>
        <v>0</v>
      </c>
      <c r="AQ163" s="262">
        <f t="shared" si="302"/>
        <v>2</v>
      </c>
      <c r="AR163" s="262" t="str">
        <f t="shared" si="302"/>
        <v>Número</v>
      </c>
      <c r="AS163" s="263" t="s">
        <v>765</v>
      </c>
      <c r="AV163" s="213" t="s">
        <v>512</v>
      </c>
      <c r="AW163" s="213" t="s">
        <v>357</v>
      </c>
      <c r="AX163" s="213" t="s">
        <v>796</v>
      </c>
      <c r="BI163" s="253">
        <v>210</v>
      </c>
      <c r="BJ163" s="58" t="s">
        <v>809</v>
      </c>
    </row>
    <row r="164" spans="1:62" ht="42.75" customHeight="1">
      <c r="A164" s="253">
        <v>210</v>
      </c>
      <c r="B164" s="253" t="str">
        <f t="shared" si="149"/>
        <v>P210</v>
      </c>
      <c r="C164" s="120" t="s">
        <v>62</v>
      </c>
      <c r="D164" s="287" t="s">
        <v>417</v>
      </c>
      <c r="E164" s="283" t="str">
        <f>+'PLAN INDICATIVO ORIGINAL '!$D$171</f>
        <v>GESTIÓN INSTITUCIONAL, JURIDICA Y DEFENSA</v>
      </c>
      <c r="F164" s="255" t="str">
        <f>+'PLAN INDICATIVO ORIGINAL '!$D$172</f>
        <v>PLANEACIÓN Y GESTIÓN</v>
      </c>
      <c r="G164" s="255" t="s">
        <v>425</v>
      </c>
      <c r="H164" s="256" t="str">
        <f>+'PLAN INDICATIVO ORIGINAL '!$D$173</f>
        <v>Implementar un modelo de planeación y gestión que articule la adopción de políticas, afiance la actuación administrativa,  facilite el cumplimiento de las metas institucionales y la prestación de servicios a la comunidad.</v>
      </c>
      <c r="I164" s="256" t="s">
        <v>808</v>
      </c>
      <c r="J164" s="264" t="str">
        <f>+'PLAN INDICATIVO ORIGINAL '!$D$204</f>
        <v>EFICIENCIA ADMINISTRATIVA</v>
      </c>
      <c r="K164" s="141" t="s">
        <v>763</v>
      </c>
      <c r="L164" s="141" t="s">
        <v>495</v>
      </c>
      <c r="M164" s="257" t="str">
        <f>+'PLAN INDICATIVO ORIGINAL '!$E$204</f>
        <v>Porcentaje de avance de Implementación del SGI en el  INPEC</v>
      </c>
      <c r="N164" s="266">
        <f>VLOOKUP(L164,'PLAN INDICATIVO ORIGINAL '!$C$13:$M$343,6,0)</f>
        <v>0.2</v>
      </c>
      <c r="O164" s="266">
        <f>VLOOKUP(L164,'PLAN INDICATIVO ORIGINAL '!$C$13:$M$343,7,0)</f>
        <v>0.55000000000000004</v>
      </c>
      <c r="P164" s="266">
        <f>VLOOKUP(L164,'PLAN INDICATIVO ORIGINAL '!$C$13:$M$343,8,0)</f>
        <v>0.82</v>
      </c>
      <c r="Q164" s="266">
        <f>VLOOKUP(L164,'PLAN INDICATIVO ORIGINAL '!$C$13:$M$343,9,0)</f>
        <v>1</v>
      </c>
      <c r="R164" s="266">
        <f>VLOOKUP(L164,'PLAN INDICATIVO ORIGINAL '!$C$13:$M$343,10,0)</f>
        <v>1</v>
      </c>
      <c r="S164" s="266" t="str">
        <f>VLOOKUP(L164,'PLAN INDICATIVO ORIGINAL '!$C$13:$M$343,11,0)</f>
        <v>Porcentaje</v>
      </c>
      <c r="T164" s="258" t="e">
        <f>VLOOKUP(L164,'PLAN INDICATIVO ORIGINAL '!$C$13:$M$343,12,0)</f>
        <v>#REF!</v>
      </c>
      <c r="U164" s="258">
        <f t="shared" ref="U164:Z164" si="303">+N164*100</f>
        <v>20</v>
      </c>
      <c r="V164" s="258">
        <f t="shared" si="303"/>
        <v>55.000000000000007</v>
      </c>
      <c r="W164" s="258">
        <f t="shared" si="303"/>
        <v>82</v>
      </c>
      <c r="X164" s="258">
        <f t="shared" si="303"/>
        <v>100</v>
      </c>
      <c r="Y164" s="258">
        <f t="shared" si="303"/>
        <v>100</v>
      </c>
      <c r="Z164" s="258" t="e">
        <f t="shared" si="303"/>
        <v>#VALUE!</v>
      </c>
      <c r="AA164" s="114" t="str">
        <f>+'PLAN INDICATIVO ORIGINAL '!C213</f>
        <v>P210</v>
      </c>
      <c r="AB164" s="253" t="str">
        <f>+'PLAN INDICATIVO ORIGINAL '!D213</f>
        <v>Programa  Integrado de Gestión Documental  Institucional formulado e implementado</v>
      </c>
      <c r="AC164" s="58" t="str">
        <f>VLOOKUP(AB164,'PLAN INDICATIVO ORIGINAL '!$D$12:$F$313,3,0)</f>
        <v>DIRECCIÓN DE GESTIÓN CORPORATIVA</v>
      </c>
      <c r="AD164" s="58" t="str">
        <f>VLOOKUP(AB164,'PLAN INDICATIVO ORIGINAL '!$D$12:$F$313,3,0)</f>
        <v>DIRECCIÓN DE GESTIÓN CORPORATIVA</v>
      </c>
      <c r="AE164" s="58" t="s">
        <v>804</v>
      </c>
      <c r="AF164" s="267">
        <f>VLOOKUP(AA164,'PLAN INDICATIVO ORIGINAL '!$C$13:$M$343,6,0)</f>
        <v>0.15</v>
      </c>
      <c r="AG164" s="268">
        <f>VLOOKUP(AA164,'PLAN INDICATIVO ORIGINAL '!$C$13:$M$343,7,0)</f>
        <v>0.45</v>
      </c>
      <c r="AH164" s="268">
        <f>VLOOKUP(AA164,'PLAN INDICATIVO ORIGINAL '!$C$13:$M$343,8,0)</f>
        <v>0.7</v>
      </c>
      <c r="AI164" s="268">
        <f>VLOOKUP(AA164,'PLAN INDICATIVO ORIGINAL '!$C$13:$M$343,9,0)</f>
        <v>1</v>
      </c>
      <c r="AJ164" s="268">
        <f>VLOOKUP(AA164,'PLAN INDICATIVO ORIGINAL '!$C$13:$M$343,10,0)</f>
        <v>1</v>
      </c>
      <c r="AK164" s="268" t="str">
        <f>VLOOKUP(AA164,'PLAN INDICATIVO ORIGINAL '!$C$13:$M$343,11,0)</f>
        <v>Porcentaje</v>
      </c>
      <c r="AL164" s="261" t="e">
        <f>VLOOKUP(AA164,'PLAN INDICATIVO ORIGINAL '!$C$13:$M$343,12,0)</f>
        <v>#REF!</v>
      </c>
      <c r="AM164" s="269">
        <f t="shared" ref="AM164:AR164" si="304">+AF164*100</f>
        <v>15</v>
      </c>
      <c r="AN164" s="269">
        <f t="shared" si="304"/>
        <v>45</v>
      </c>
      <c r="AO164" s="269">
        <f t="shared" si="304"/>
        <v>70</v>
      </c>
      <c r="AP164" s="269">
        <f t="shared" si="304"/>
        <v>100</v>
      </c>
      <c r="AQ164" s="269">
        <f t="shared" si="304"/>
        <v>100</v>
      </c>
      <c r="AR164" s="269" t="e">
        <f t="shared" si="304"/>
        <v>#VALUE!</v>
      </c>
      <c r="AS164" s="263" t="s">
        <v>765</v>
      </c>
      <c r="AV164" s="213" t="s">
        <v>514</v>
      </c>
      <c r="AW164" s="213" t="s">
        <v>460</v>
      </c>
      <c r="AX164" s="213" t="s">
        <v>804</v>
      </c>
      <c r="BI164" s="253">
        <v>211</v>
      </c>
      <c r="BJ164" s="58" t="s">
        <v>809</v>
      </c>
    </row>
    <row r="165" spans="1:62" ht="42.75" customHeight="1">
      <c r="A165" s="253">
        <v>211</v>
      </c>
      <c r="B165" s="253" t="str">
        <f t="shared" si="149"/>
        <v>P211</v>
      </c>
      <c r="C165" s="294" t="s">
        <v>65</v>
      </c>
      <c r="D165" s="287" t="s">
        <v>417</v>
      </c>
      <c r="E165" s="283" t="str">
        <f>+'PLAN INDICATIVO ORIGINAL '!$D$171</f>
        <v>GESTIÓN INSTITUCIONAL, JURIDICA Y DEFENSA</v>
      </c>
      <c r="F165" s="255" t="str">
        <f>+'PLAN INDICATIVO ORIGINAL '!$D$172</f>
        <v>PLANEACIÓN Y GESTIÓN</v>
      </c>
      <c r="G165" s="255" t="s">
        <v>425</v>
      </c>
      <c r="H165" s="256" t="str">
        <f>+'PLAN INDICATIVO ORIGINAL '!$D$173</f>
        <v>Implementar un modelo de planeación y gestión que articule la adopción de políticas, afiance la actuación administrativa,  facilite el cumplimiento de las metas institucionales y la prestación de servicios a la comunidad.</v>
      </c>
      <c r="I165" s="256" t="s">
        <v>808</v>
      </c>
      <c r="J165" s="264" t="str">
        <f>+'PLAN INDICATIVO ORIGINAL '!$D$204</f>
        <v>EFICIENCIA ADMINISTRATIVA</v>
      </c>
      <c r="K165" s="141" t="s">
        <v>763</v>
      </c>
      <c r="L165" s="141" t="s">
        <v>495</v>
      </c>
      <c r="M165" s="257" t="str">
        <f>+'PLAN INDICATIVO ORIGINAL '!$E$204</f>
        <v>Porcentaje de avance de Implementación del SGI en el  INPEC</v>
      </c>
      <c r="N165" s="266">
        <f>VLOOKUP(L165,'PLAN INDICATIVO ORIGINAL '!$C$13:$M$343,6,0)</f>
        <v>0.2</v>
      </c>
      <c r="O165" s="266">
        <f>VLOOKUP(L165,'PLAN INDICATIVO ORIGINAL '!$C$13:$M$343,7,0)</f>
        <v>0.55000000000000004</v>
      </c>
      <c r="P165" s="266">
        <f>VLOOKUP(L165,'PLAN INDICATIVO ORIGINAL '!$C$13:$M$343,8,0)</f>
        <v>0.82</v>
      </c>
      <c r="Q165" s="266">
        <f>VLOOKUP(L165,'PLAN INDICATIVO ORIGINAL '!$C$13:$M$343,9,0)</f>
        <v>1</v>
      </c>
      <c r="R165" s="266">
        <f>VLOOKUP(L165,'PLAN INDICATIVO ORIGINAL '!$C$13:$M$343,10,0)</f>
        <v>1</v>
      </c>
      <c r="S165" s="266" t="str">
        <f>VLOOKUP(L165,'PLAN INDICATIVO ORIGINAL '!$C$13:$M$343,11,0)</f>
        <v>Porcentaje</v>
      </c>
      <c r="T165" s="258" t="e">
        <f>VLOOKUP(L165,'PLAN INDICATIVO ORIGINAL '!$C$13:$M$343,12,0)</f>
        <v>#REF!</v>
      </c>
      <c r="U165" s="258">
        <f t="shared" ref="U165:Z165" si="305">+N165*100</f>
        <v>20</v>
      </c>
      <c r="V165" s="258">
        <f t="shared" si="305"/>
        <v>55.000000000000007</v>
      </c>
      <c r="W165" s="258">
        <f t="shared" si="305"/>
        <v>82</v>
      </c>
      <c r="X165" s="258">
        <f t="shared" si="305"/>
        <v>100</v>
      </c>
      <c r="Y165" s="258">
        <f t="shared" si="305"/>
        <v>100</v>
      </c>
      <c r="Z165" s="258" t="e">
        <f t="shared" si="305"/>
        <v>#VALUE!</v>
      </c>
      <c r="AA165" s="114" t="str">
        <f>+'PLAN INDICATIVO ORIGINAL '!C214</f>
        <v>P211</v>
      </c>
      <c r="AB165" s="253" t="str">
        <f>+'PLAN INDICATIVO ORIGINAL '!D214</f>
        <v>Manual de Manejo de archivos del INPEC, elaborado y aprobado</v>
      </c>
      <c r="AC165" s="58" t="str">
        <f>VLOOKUP(AB165,'PLAN INDICATIVO ORIGINAL '!$D$12:$F$313,3,0)</f>
        <v>DIRECCIÓN DE GESTIÓN CORPORATIVA</v>
      </c>
      <c r="AD165" s="58" t="str">
        <f>VLOOKUP(AB165,'PLAN INDICATIVO ORIGINAL '!$D$12:$F$313,3,0)</f>
        <v>DIRECCIÓN DE GESTIÓN CORPORATIVA</v>
      </c>
      <c r="AE165" s="58" t="s">
        <v>804</v>
      </c>
      <c r="AF165" s="259">
        <f>VLOOKUP(AA165,'PLAN INDICATIVO ORIGINAL '!$C$13:$M$343,6,0)</f>
        <v>1</v>
      </c>
      <c r="AG165" s="260">
        <f>VLOOKUP(AA165,'PLAN INDICATIVO ORIGINAL '!$C$13:$M$343,7,0)</f>
        <v>0</v>
      </c>
      <c r="AH165" s="260">
        <f>VLOOKUP(AA165,'PLAN INDICATIVO ORIGINAL '!$C$13:$M$343,8,0)</f>
        <v>0</v>
      </c>
      <c r="AI165" s="260">
        <f>VLOOKUP(AA165,'PLAN INDICATIVO ORIGINAL '!$C$13:$M$343,9,0)</f>
        <v>0</v>
      </c>
      <c r="AJ165" s="260">
        <f>VLOOKUP(AA165,'PLAN INDICATIVO ORIGINAL '!$C$13:$M$343,10,0)</f>
        <v>1</v>
      </c>
      <c r="AK165" s="260" t="str">
        <f>VLOOKUP(AA165,'PLAN INDICATIVO ORIGINAL '!$C$13:$M$343,11,0)</f>
        <v>Número</v>
      </c>
      <c r="AL165" s="261" t="e">
        <f>VLOOKUP(AA165,'PLAN INDICATIVO ORIGINAL '!$C$13:$M$343,12,0)</f>
        <v>#REF!</v>
      </c>
      <c r="AM165" s="262">
        <f t="shared" ref="AM165:AR165" si="306">+AF165</f>
        <v>1</v>
      </c>
      <c r="AN165" s="262">
        <f t="shared" si="306"/>
        <v>0</v>
      </c>
      <c r="AO165" s="262">
        <f t="shared" si="306"/>
        <v>0</v>
      </c>
      <c r="AP165" s="262">
        <f t="shared" si="306"/>
        <v>0</v>
      </c>
      <c r="AQ165" s="262">
        <f t="shared" si="306"/>
        <v>1</v>
      </c>
      <c r="AR165" s="262" t="str">
        <f t="shared" si="306"/>
        <v>Número</v>
      </c>
      <c r="AS165" s="263" t="s">
        <v>765</v>
      </c>
      <c r="AT165" s="263" t="s">
        <v>765</v>
      </c>
      <c r="AV165" s="213" t="s">
        <v>516</v>
      </c>
      <c r="AW165" s="213" t="s">
        <v>460</v>
      </c>
      <c r="AX165" s="213" t="s">
        <v>804</v>
      </c>
      <c r="BI165" s="253" t="s">
        <v>765</v>
      </c>
      <c r="BJ165" s="58" t="s">
        <v>427</v>
      </c>
    </row>
    <row r="166" spans="1:62" ht="48" customHeight="1">
      <c r="A166" s="253">
        <v>213</v>
      </c>
      <c r="B166" s="253" t="str">
        <f t="shared" si="149"/>
        <v>P213</v>
      </c>
      <c r="C166" s="120" t="s">
        <v>66</v>
      </c>
      <c r="D166" s="287" t="s">
        <v>417</v>
      </c>
      <c r="E166" s="283" t="str">
        <f>+'PLAN INDICATIVO ORIGINAL '!$D$171</f>
        <v>GESTIÓN INSTITUCIONAL, JURIDICA Y DEFENSA</v>
      </c>
      <c r="F166" s="255" t="str">
        <f>+'PLAN INDICATIVO ORIGINAL '!$D$172</f>
        <v>PLANEACIÓN Y GESTIÓN</v>
      </c>
      <c r="G166" s="255" t="s">
        <v>425</v>
      </c>
      <c r="H166" s="256" t="str">
        <f>+'PLAN INDICATIVO ORIGINAL '!$D$173</f>
        <v>Implementar un modelo de planeación y gestión que articule la adopción de políticas, afiance la actuación administrativa,  facilite el cumplimiento de las metas institucionales y la prestación de servicios a la comunidad.</v>
      </c>
      <c r="I166" s="256" t="s">
        <v>808</v>
      </c>
      <c r="J166" s="264" t="str">
        <f>+'PLAN INDICATIVO ORIGINAL '!$D$204</f>
        <v>EFICIENCIA ADMINISTRATIVA</v>
      </c>
      <c r="K166" s="141" t="s">
        <v>763</v>
      </c>
      <c r="L166" s="141" t="s">
        <v>495</v>
      </c>
      <c r="M166" s="257" t="str">
        <f>+'PLAN INDICATIVO ORIGINAL '!$E$204</f>
        <v>Porcentaje de avance de Implementación del SGI en el  INPEC</v>
      </c>
      <c r="N166" s="266">
        <f>VLOOKUP(L166,'PLAN INDICATIVO ORIGINAL '!$C$13:$M$343,6,0)</f>
        <v>0.2</v>
      </c>
      <c r="O166" s="266">
        <f>VLOOKUP(L166,'PLAN INDICATIVO ORIGINAL '!$C$13:$M$343,7,0)</f>
        <v>0.55000000000000004</v>
      </c>
      <c r="P166" s="266">
        <f>VLOOKUP(L166,'PLAN INDICATIVO ORIGINAL '!$C$13:$M$343,8,0)</f>
        <v>0.82</v>
      </c>
      <c r="Q166" s="266">
        <f>VLOOKUP(L166,'PLAN INDICATIVO ORIGINAL '!$C$13:$M$343,9,0)</f>
        <v>1</v>
      </c>
      <c r="R166" s="266">
        <f>VLOOKUP(L166,'PLAN INDICATIVO ORIGINAL '!$C$13:$M$343,10,0)</f>
        <v>1</v>
      </c>
      <c r="S166" s="266" t="str">
        <f>VLOOKUP(L166,'PLAN INDICATIVO ORIGINAL '!$C$13:$M$343,11,0)</f>
        <v>Porcentaje</v>
      </c>
      <c r="T166" s="258" t="e">
        <f>VLOOKUP(L166,'PLAN INDICATIVO ORIGINAL '!$C$13:$M$343,12,0)</f>
        <v>#REF!</v>
      </c>
      <c r="U166" s="258">
        <f t="shared" ref="U166:Z166" si="307">+N166*100</f>
        <v>20</v>
      </c>
      <c r="V166" s="258">
        <f t="shared" si="307"/>
        <v>55.000000000000007</v>
      </c>
      <c r="W166" s="258">
        <f t="shared" si="307"/>
        <v>82</v>
      </c>
      <c r="X166" s="258">
        <f t="shared" si="307"/>
        <v>100</v>
      </c>
      <c r="Y166" s="258">
        <f t="shared" si="307"/>
        <v>100</v>
      </c>
      <c r="Z166" s="258" t="e">
        <f t="shared" si="307"/>
        <v>#VALUE!</v>
      </c>
      <c r="AA166" s="114" t="str">
        <f>+'PLAN INDICATIVO ORIGINAL '!C217</f>
        <v>P213</v>
      </c>
      <c r="AB166" s="253" t="str">
        <f>+'PLAN INDICATIVO ORIGINAL '!D217</f>
        <v>Software adquirido para el manejo de las comunicaciones oficiales recibidas (externas e internas) que permita la organización y el control - GESDOC</v>
      </c>
      <c r="AC166" s="58" t="str">
        <f>VLOOKUP(AB166,'PLAN INDICATIVO ORIGINAL '!$D$12:$F$313,3,0)</f>
        <v>DIRECCIÓN DE GESTIÓN CORPORATIVA</v>
      </c>
      <c r="AD166" s="58" t="str">
        <f>VLOOKUP(AB166,'PLAN INDICATIVO ORIGINAL '!$D$12:$F$313,3,0)</f>
        <v>DIRECCIÓN DE GESTIÓN CORPORATIVA</v>
      </c>
      <c r="AE166" s="58" t="s">
        <v>804</v>
      </c>
      <c r="AF166" s="259">
        <f>VLOOKUP(AA166,'PLAN INDICATIVO ORIGINAL '!$C$13:$M$343,6,0)</f>
        <v>1</v>
      </c>
      <c r="AG166" s="260">
        <f>VLOOKUP(AA166,'PLAN INDICATIVO ORIGINAL '!$C$13:$M$343,7,0)</f>
        <v>0</v>
      </c>
      <c r="AH166" s="260">
        <f>VLOOKUP(AA166,'PLAN INDICATIVO ORIGINAL '!$C$13:$M$343,8,0)</f>
        <v>0</v>
      </c>
      <c r="AI166" s="260">
        <f>VLOOKUP(AA166,'PLAN INDICATIVO ORIGINAL '!$C$13:$M$343,9,0)</f>
        <v>0</v>
      </c>
      <c r="AJ166" s="260">
        <f>VLOOKUP(AA166,'PLAN INDICATIVO ORIGINAL '!$C$13:$M$343,10,0)</f>
        <v>1</v>
      </c>
      <c r="AK166" s="260" t="str">
        <f>VLOOKUP(AA166,'PLAN INDICATIVO ORIGINAL '!$C$13:$M$343,11,0)</f>
        <v>Número</v>
      </c>
      <c r="AL166" s="261" t="e">
        <f>VLOOKUP(AA166,'PLAN INDICATIVO ORIGINAL '!$C$13:$M$343,12,0)</f>
        <v>#REF!</v>
      </c>
      <c r="AM166" s="262">
        <f t="shared" ref="AM166:AR166" si="308">+AF166</f>
        <v>1</v>
      </c>
      <c r="AN166" s="262">
        <f t="shared" si="308"/>
        <v>0</v>
      </c>
      <c r="AO166" s="262">
        <f t="shared" si="308"/>
        <v>0</v>
      </c>
      <c r="AP166" s="262">
        <f t="shared" si="308"/>
        <v>0</v>
      </c>
      <c r="AQ166" s="262">
        <f t="shared" si="308"/>
        <v>1</v>
      </c>
      <c r="AR166" s="262" t="str">
        <f t="shared" si="308"/>
        <v>Número</v>
      </c>
      <c r="AS166" s="263" t="s">
        <v>765</v>
      </c>
      <c r="AV166" s="213" t="s">
        <v>523</v>
      </c>
      <c r="AW166" s="213" t="s">
        <v>460</v>
      </c>
      <c r="AX166" s="213" t="s">
        <v>804</v>
      </c>
      <c r="BI166" s="253">
        <v>213</v>
      </c>
      <c r="BJ166" s="58" t="s">
        <v>809</v>
      </c>
    </row>
    <row r="167" spans="1:62" ht="180" customHeight="1">
      <c r="A167" s="253">
        <v>212</v>
      </c>
      <c r="B167" s="253" t="str">
        <f t="shared" si="149"/>
        <v>P212</v>
      </c>
      <c r="C167" s="120" t="s">
        <v>66</v>
      </c>
      <c r="D167" s="287" t="s">
        <v>417</v>
      </c>
      <c r="E167" s="283" t="str">
        <f>+'PLAN INDICATIVO ORIGINAL '!$D$171</f>
        <v>GESTIÓN INSTITUCIONAL, JURIDICA Y DEFENSA</v>
      </c>
      <c r="F167" s="255" t="str">
        <f>+'PLAN INDICATIVO ORIGINAL '!$D$172</f>
        <v>PLANEACIÓN Y GESTIÓN</v>
      </c>
      <c r="G167" s="255" t="s">
        <v>425</v>
      </c>
      <c r="H167" s="256" t="str">
        <f>+'PLAN INDICATIVO ORIGINAL '!$D$173</f>
        <v>Implementar un modelo de planeación y gestión que articule la adopción de políticas, afiance la actuación administrativa,  facilite el cumplimiento de las metas institucionales y la prestación de servicios a la comunidad.</v>
      </c>
      <c r="I167" s="256" t="s">
        <v>808</v>
      </c>
      <c r="J167" s="264" t="str">
        <f>+'PLAN INDICATIVO ORIGINAL '!$D$204</f>
        <v>EFICIENCIA ADMINISTRATIVA</v>
      </c>
      <c r="K167" s="141" t="s">
        <v>763</v>
      </c>
      <c r="L167" s="141" t="s">
        <v>495</v>
      </c>
      <c r="M167" s="257" t="str">
        <f>+'PLAN INDICATIVO ORIGINAL '!$E$204</f>
        <v>Porcentaje de avance de Implementación del SGI en el  INPEC</v>
      </c>
      <c r="N167" s="266">
        <f>VLOOKUP(L167,'PLAN INDICATIVO ORIGINAL '!$C$13:$M$343,6,0)</f>
        <v>0.2</v>
      </c>
      <c r="O167" s="266">
        <f>VLOOKUP(L167,'PLAN INDICATIVO ORIGINAL '!$C$13:$M$343,7,0)</f>
        <v>0.55000000000000004</v>
      </c>
      <c r="P167" s="266">
        <f>VLOOKUP(L167,'PLAN INDICATIVO ORIGINAL '!$C$13:$M$343,8,0)</f>
        <v>0.82</v>
      </c>
      <c r="Q167" s="266">
        <f>VLOOKUP(L167,'PLAN INDICATIVO ORIGINAL '!$C$13:$M$343,9,0)</f>
        <v>1</v>
      </c>
      <c r="R167" s="266">
        <f>VLOOKUP(L167,'PLAN INDICATIVO ORIGINAL '!$C$13:$M$343,10,0)</f>
        <v>1</v>
      </c>
      <c r="S167" s="266" t="str">
        <f>VLOOKUP(L167,'PLAN INDICATIVO ORIGINAL '!$C$13:$M$343,11,0)</f>
        <v>Porcentaje</v>
      </c>
      <c r="T167" s="258" t="e">
        <f>VLOOKUP(L167,'PLAN INDICATIVO ORIGINAL '!$C$13:$M$343,12,0)</f>
        <v>#REF!</v>
      </c>
      <c r="U167" s="258">
        <f t="shared" ref="U167:Z167" si="309">+N167*100</f>
        <v>20</v>
      </c>
      <c r="V167" s="258">
        <f t="shared" si="309"/>
        <v>55.000000000000007</v>
      </c>
      <c r="W167" s="258">
        <f t="shared" si="309"/>
        <v>82</v>
      </c>
      <c r="X167" s="258">
        <f t="shared" si="309"/>
        <v>100</v>
      </c>
      <c r="Y167" s="258">
        <f t="shared" si="309"/>
        <v>100</v>
      </c>
      <c r="Z167" s="258" t="e">
        <f t="shared" si="309"/>
        <v>#VALUE!</v>
      </c>
      <c r="AA167" s="114" t="s">
        <v>520</v>
      </c>
      <c r="AB167" s="295" t="s">
        <v>521</v>
      </c>
      <c r="AC167" s="58" t="str">
        <f>VLOOKUP(AB167,'PLAN INDICATIVO ORIGINAL '!$D$12:$F$313,3,0)</f>
        <v>OFICINA ASESORA DE PLANEACIÓN</v>
      </c>
      <c r="AD167" s="58" t="str">
        <f>VLOOKUP(AB167,'PLAN INDICATIVO ORIGINAL '!$D$12:$F$313,3,0)</f>
        <v>OFICINA ASESORA DE PLANEACIÓN</v>
      </c>
      <c r="AE167" s="58" t="s">
        <v>802</v>
      </c>
      <c r="AF167" s="259">
        <f>VLOOKUP(AA167,'PLAN INDICATIVO ORIGINAL '!$C$13:$M$343,6,0)</f>
        <v>0.7</v>
      </c>
      <c r="AG167" s="260">
        <f>VLOOKUP(AA167,'PLAN INDICATIVO ORIGINAL '!$C$13:$M$343,7,0)</f>
        <v>0.8</v>
      </c>
      <c r="AH167" s="260">
        <f>VLOOKUP(AA167,'PLAN INDICATIVO ORIGINAL '!$C$13:$M$343,8,0)</f>
        <v>0.9</v>
      </c>
      <c r="AI167" s="260">
        <f>VLOOKUP(AA167,'PLAN INDICATIVO ORIGINAL '!$C$13:$M$343,9,0)</f>
        <v>1</v>
      </c>
      <c r="AJ167" s="260">
        <f>VLOOKUP(AA167,'PLAN INDICATIVO ORIGINAL '!$C$13:$M$343,10,0)</f>
        <v>1</v>
      </c>
      <c r="AK167" s="260" t="str">
        <f>VLOOKUP(AA167,'PLAN INDICATIVO ORIGINAL '!$C$13:$M$343,11,0)</f>
        <v>Porcentaje</v>
      </c>
      <c r="AL167" s="261" t="e">
        <f>VLOOKUP(AA167,'PLAN INDICATIVO ORIGINAL '!$C$13:$M$343,12,0)</f>
        <v>#REF!</v>
      </c>
      <c r="AM167" s="262">
        <f t="shared" ref="AM167:AR167" si="310">+AF167</f>
        <v>0.7</v>
      </c>
      <c r="AN167" s="262">
        <f t="shared" si="310"/>
        <v>0.8</v>
      </c>
      <c r="AO167" s="262">
        <f t="shared" si="310"/>
        <v>0.9</v>
      </c>
      <c r="AP167" s="262">
        <f t="shared" si="310"/>
        <v>1</v>
      </c>
      <c r="AQ167" s="262">
        <f t="shared" si="310"/>
        <v>1</v>
      </c>
      <c r="AR167" s="262" t="str">
        <f t="shared" si="310"/>
        <v>Porcentaje</v>
      </c>
      <c r="AS167" s="263"/>
      <c r="AV167" s="213" t="s">
        <v>520</v>
      </c>
      <c r="AW167" s="213" t="s">
        <v>427</v>
      </c>
      <c r="AX167" s="213" t="s">
        <v>802</v>
      </c>
      <c r="BI167" s="253">
        <v>9</v>
      </c>
      <c r="BJ167" s="58" t="s">
        <v>527</v>
      </c>
    </row>
    <row r="168" spans="1:62" ht="48" customHeight="1">
      <c r="A168" s="253">
        <v>250</v>
      </c>
      <c r="B168" s="253" t="str">
        <f t="shared" si="149"/>
        <v>P250</v>
      </c>
      <c r="C168" s="120" t="s">
        <v>66</v>
      </c>
      <c r="D168" s="287" t="s">
        <v>417</v>
      </c>
      <c r="E168" s="283" t="str">
        <f>+'PLAN INDICATIVO ORIGINAL '!$D$171</f>
        <v>GESTIÓN INSTITUCIONAL, JURIDICA Y DEFENSA</v>
      </c>
      <c r="F168" s="255" t="str">
        <f>+'PLAN INDICATIVO ORIGINAL '!$D$172</f>
        <v>PLANEACIÓN Y GESTIÓN</v>
      </c>
      <c r="G168" s="255" t="s">
        <v>425</v>
      </c>
      <c r="H168" s="256" t="str">
        <f>+'PLAN INDICATIVO ORIGINAL '!$D$173</f>
        <v>Implementar un modelo de planeación y gestión que articule la adopción de políticas, afiance la actuación administrativa,  facilite el cumplimiento de las metas institucionales y la prestación de servicios a la comunidad.</v>
      </c>
      <c r="I168" s="256" t="s">
        <v>808</v>
      </c>
      <c r="J168" s="264" t="str">
        <f>+'PLAN INDICATIVO ORIGINAL '!$D$204</f>
        <v>EFICIENCIA ADMINISTRATIVA</v>
      </c>
      <c r="K168" s="141" t="s">
        <v>763</v>
      </c>
      <c r="L168" s="141" t="s">
        <v>495</v>
      </c>
      <c r="M168" s="257" t="str">
        <f>+'PLAN INDICATIVO ORIGINAL '!$E$204</f>
        <v>Porcentaje de avance de Implementación del SGI en el  INPEC</v>
      </c>
      <c r="N168" s="266">
        <f>VLOOKUP(L168,'PLAN INDICATIVO ORIGINAL '!$C$13:$M$343,6,0)</f>
        <v>0.2</v>
      </c>
      <c r="O168" s="266">
        <f>VLOOKUP(L168,'PLAN INDICATIVO ORIGINAL '!$C$13:$M$343,7,0)</f>
        <v>0.55000000000000004</v>
      </c>
      <c r="P168" s="266">
        <f>VLOOKUP(L168,'PLAN INDICATIVO ORIGINAL '!$C$13:$M$343,8,0)</f>
        <v>0.82</v>
      </c>
      <c r="Q168" s="266">
        <f>VLOOKUP(L168,'PLAN INDICATIVO ORIGINAL '!$C$13:$M$343,9,0)</f>
        <v>1</v>
      </c>
      <c r="R168" s="266">
        <f>VLOOKUP(L168,'PLAN INDICATIVO ORIGINAL '!$C$13:$M$343,10,0)</f>
        <v>1</v>
      </c>
      <c r="S168" s="266" t="str">
        <f>VLOOKUP(L168,'PLAN INDICATIVO ORIGINAL '!$C$13:$M$343,11,0)</f>
        <v>Porcentaje</v>
      </c>
      <c r="T168" s="258" t="e">
        <f>VLOOKUP(L168,'PLAN INDICATIVO ORIGINAL '!$C$13:$M$343,12,0)</f>
        <v>#REF!</v>
      </c>
      <c r="U168" s="258">
        <f t="shared" ref="U168:Z168" si="311">+N168*100</f>
        <v>20</v>
      </c>
      <c r="V168" s="258">
        <f t="shared" si="311"/>
        <v>55.000000000000007</v>
      </c>
      <c r="W168" s="258">
        <f t="shared" si="311"/>
        <v>82</v>
      </c>
      <c r="X168" s="258">
        <f t="shared" si="311"/>
        <v>100</v>
      </c>
      <c r="Y168" s="258">
        <f t="shared" si="311"/>
        <v>100</v>
      </c>
      <c r="Z168" s="258" t="e">
        <f t="shared" si="311"/>
        <v>#VALUE!</v>
      </c>
      <c r="AA168" s="114" t="s">
        <v>518</v>
      </c>
      <c r="AB168" s="295" t="s">
        <v>519</v>
      </c>
      <c r="AC168" s="58" t="str">
        <f>VLOOKUP(AB168,'PLAN INDICATIVO ORIGINAL '!$D$12:$F$313,3,0)</f>
        <v>OFICINA ASESORA DE PLANEACIÓN</v>
      </c>
      <c r="AD168" s="58" t="str">
        <f>VLOOKUP(AB168,'PLAN INDICATIVO ORIGINAL '!$D$12:$F$313,3,0)</f>
        <v>OFICINA ASESORA DE PLANEACIÓN</v>
      </c>
      <c r="AE168" s="58" t="s">
        <v>802</v>
      </c>
      <c r="AF168" s="259">
        <f>VLOOKUP(AA168,'PLAN INDICATIVO ORIGINAL '!$C$13:$M$343,6,0)</f>
        <v>0</v>
      </c>
      <c r="AG168" s="260">
        <f>VLOOKUP(AA168,'PLAN INDICATIVO ORIGINAL '!$C$13:$M$343,7,0)</f>
        <v>0.73499999999999999</v>
      </c>
      <c r="AH168" s="260">
        <f>VLOOKUP(AA168,'PLAN INDICATIVO ORIGINAL '!$C$13:$M$343,8,0)</f>
        <v>0.86799999999999999</v>
      </c>
      <c r="AI168" s="260">
        <f>VLOOKUP(AA168,'PLAN INDICATIVO ORIGINAL '!$C$13:$M$343,9,0)</f>
        <v>1</v>
      </c>
      <c r="AJ168" s="260">
        <f>VLOOKUP(AA168,'PLAN INDICATIVO ORIGINAL '!$C$13:$M$343,10,0)</f>
        <v>1</v>
      </c>
      <c r="AK168" s="260" t="str">
        <f>VLOOKUP(AA168,'PLAN INDICATIVO ORIGINAL '!$C$13:$M$343,11,0)</f>
        <v>Porcentaje</v>
      </c>
      <c r="AL168" s="261" t="e">
        <f>VLOOKUP(AA168,'PLAN INDICATIVO ORIGINAL '!$C$13:$M$343,12,0)</f>
        <v>#REF!</v>
      </c>
      <c r="AM168" s="262">
        <f t="shared" ref="AM168:AR168" si="312">+AF168</f>
        <v>0</v>
      </c>
      <c r="AN168" s="262">
        <f t="shared" si="312"/>
        <v>0.73499999999999999</v>
      </c>
      <c r="AO168" s="262">
        <f t="shared" si="312"/>
        <v>0.86799999999999999</v>
      </c>
      <c r="AP168" s="262">
        <f t="shared" si="312"/>
        <v>1</v>
      </c>
      <c r="AQ168" s="262">
        <f t="shared" si="312"/>
        <v>1</v>
      </c>
      <c r="AR168" s="262" t="str">
        <f t="shared" si="312"/>
        <v>Porcentaje</v>
      </c>
      <c r="AS168" s="263"/>
      <c r="AV168" s="213" t="s">
        <v>518</v>
      </c>
      <c r="AW168" s="213" t="s">
        <v>427</v>
      </c>
      <c r="AX168" s="213" t="s">
        <v>802</v>
      </c>
      <c r="BI168" s="253">
        <v>215</v>
      </c>
      <c r="BJ168" s="58" t="s">
        <v>427</v>
      </c>
    </row>
    <row r="169" spans="1:62" ht="48" customHeight="1">
      <c r="A169" s="253">
        <v>9</v>
      </c>
      <c r="B169" s="253" t="str">
        <f t="shared" si="149"/>
        <v>P9</v>
      </c>
      <c r="C169" s="120" t="s">
        <v>75</v>
      </c>
      <c r="D169" s="287" t="s">
        <v>417</v>
      </c>
      <c r="E169" s="283" t="str">
        <f>+'PLAN INDICATIVO ORIGINAL '!$D$171</f>
        <v>GESTIÓN INSTITUCIONAL, JURIDICA Y DEFENSA</v>
      </c>
      <c r="F169" s="255" t="str">
        <f>+'PLAN INDICATIVO ORIGINAL '!$D$172</f>
        <v>PLANEACIÓN Y GESTIÓN</v>
      </c>
      <c r="G169" s="255" t="s">
        <v>425</v>
      </c>
      <c r="H169" s="256" t="str">
        <f>+'PLAN INDICATIVO ORIGINAL '!$D$173</f>
        <v>Implementar un modelo de planeación y gestión que articule la adopción de políticas, afiance la actuación administrativa,  facilite el cumplimiento de las metas institucionales y la prestación de servicios a la comunidad.</v>
      </c>
      <c r="I169" s="256" t="s">
        <v>808</v>
      </c>
      <c r="J169" s="264" t="str">
        <f>+'PLAN INDICATIVO ORIGINAL '!$D$204</f>
        <v>EFICIENCIA ADMINISTRATIVA</v>
      </c>
      <c r="K169" s="141" t="s">
        <v>763</v>
      </c>
      <c r="L169" s="141" t="str">
        <f>+'PLAN INDICATIVO ORIGINAL '!C204</f>
        <v>I26</v>
      </c>
      <c r="M169" s="257" t="str">
        <f>+'PLAN INDICATIVO ORIGINAL '!$E$204</f>
        <v>Porcentaje de avance de Implementación del SGI en el  INPEC</v>
      </c>
      <c r="N169" s="266">
        <f>VLOOKUP(L169,'PLAN INDICATIVO ORIGINAL '!$C$13:$M$343,6,0)</f>
        <v>0.2</v>
      </c>
      <c r="O169" s="266">
        <f>VLOOKUP(L169,'PLAN INDICATIVO ORIGINAL '!$C$13:$M$343,7,0)</f>
        <v>0.55000000000000004</v>
      </c>
      <c r="P169" s="266">
        <f>VLOOKUP(L169,'PLAN INDICATIVO ORIGINAL '!$C$13:$M$343,8,0)</f>
        <v>0.82</v>
      </c>
      <c r="Q169" s="266">
        <f>VLOOKUP(L169,'PLAN INDICATIVO ORIGINAL '!$C$13:$M$343,9,0)</f>
        <v>1</v>
      </c>
      <c r="R169" s="266">
        <f>VLOOKUP(L169,'PLAN INDICATIVO ORIGINAL '!$C$13:$M$343,10,0)</f>
        <v>1</v>
      </c>
      <c r="S169" s="266" t="str">
        <f>VLOOKUP(L169,'PLAN INDICATIVO ORIGINAL '!$C$13:$M$343,11,0)</f>
        <v>Porcentaje</v>
      </c>
      <c r="T169" s="258" t="e">
        <f>VLOOKUP(L169,'PLAN INDICATIVO ORIGINAL '!$C$13:$M$343,12,0)</f>
        <v>#REF!</v>
      </c>
      <c r="U169" s="258">
        <f t="shared" ref="U169:Z169" si="313">+N169*100</f>
        <v>20</v>
      </c>
      <c r="V169" s="258">
        <f t="shared" si="313"/>
        <v>55.000000000000007</v>
      </c>
      <c r="W169" s="258">
        <f t="shared" si="313"/>
        <v>82</v>
      </c>
      <c r="X169" s="258">
        <f t="shared" si="313"/>
        <v>100</v>
      </c>
      <c r="Y169" s="258">
        <f t="shared" si="313"/>
        <v>100</v>
      </c>
      <c r="Z169" s="258" t="e">
        <f t="shared" si="313"/>
        <v>#VALUE!</v>
      </c>
      <c r="AA169" s="253" t="str">
        <f>+'PLAN INDICATIVO ORIGINAL '!C218</f>
        <v>P9</v>
      </c>
      <c r="AB169" s="253" t="str">
        <f>+'PLAN INDICATIVO ORIGINAL '!D218</f>
        <v>Alianzas estratégicas gestionadas</v>
      </c>
      <c r="AC169" s="58" t="str">
        <f>VLOOKUP(AB169,'PLAN INDICATIVO ORIGINAL '!$D$12:$F$313,3,0)</f>
        <v>GRUPO DE RELACIONES INTERNACIONALES</v>
      </c>
      <c r="AD169" s="58" t="str">
        <f>VLOOKUP(AB169,'PLAN INDICATIVO ORIGINAL '!$D$12:$F$313,3,0)</f>
        <v>GRUPO DE RELACIONES INTERNACIONALES</v>
      </c>
      <c r="AE169" s="58" t="s">
        <v>811</v>
      </c>
      <c r="AF169" s="259">
        <f>VLOOKUP(AA169,'PLAN INDICATIVO ORIGINAL '!$C$13:$M$343,6,0)</f>
        <v>3</v>
      </c>
      <c r="AG169" s="260">
        <f>VLOOKUP(AA169,'PLAN INDICATIVO ORIGINAL '!$C$13:$M$343,7,0)</f>
        <v>6</v>
      </c>
      <c r="AH169" s="260">
        <f>VLOOKUP(AA169,'PLAN INDICATIVO ORIGINAL '!$C$13:$M$343,8,0)</f>
        <v>9</v>
      </c>
      <c r="AI169" s="260">
        <f>VLOOKUP(AA169,'PLAN INDICATIVO ORIGINAL '!$C$13:$M$343,9,0)</f>
        <v>12</v>
      </c>
      <c r="AJ169" s="260">
        <f>VLOOKUP(AA169,'PLAN INDICATIVO ORIGINAL '!$C$13:$M$343,10,0)</f>
        <v>12</v>
      </c>
      <c r="AK169" s="260" t="str">
        <f>VLOOKUP(AA169,'PLAN INDICATIVO ORIGINAL '!$C$13:$M$343,11,0)</f>
        <v>Número</v>
      </c>
      <c r="AL169" s="261" t="e">
        <f>VLOOKUP(AA169,'PLAN INDICATIVO ORIGINAL '!$C$13:$M$343,12,0)</f>
        <v>#REF!</v>
      </c>
      <c r="AM169" s="262">
        <f t="shared" ref="AM169:AR169" si="314">+AF169</f>
        <v>3</v>
      </c>
      <c r="AN169" s="262">
        <f t="shared" si="314"/>
        <v>6</v>
      </c>
      <c r="AO169" s="262">
        <f t="shared" si="314"/>
        <v>9</v>
      </c>
      <c r="AP169" s="262">
        <f t="shared" si="314"/>
        <v>12</v>
      </c>
      <c r="AQ169" s="262">
        <f t="shared" si="314"/>
        <v>12</v>
      </c>
      <c r="AR169" s="262" t="str">
        <f t="shared" si="314"/>
        <v>Número</v>
      </c>
      <c r="AS169" s="263" t="s">
        <v>765</v>
      </c>
      <c r="AV169" s="213" t="s">
        <v>525</v>
      </c>
      <c r="AW169" s="213" t="s">
        <v>527</v>
      </c>
      <c r="AX169" s="213" t="s">
        <v>811</v>
      </c>
      <c r="BI169" s="253">
        <v>216</v>
      </c>
      <c r="BJ169" s="58" t="s">
        <v>427</v>
      </c>
    </row>
    <row r="170" spans="1:62" ht="51" customHeight="1">
      <c r="A170" s="253">
        <v>215</v>
      </c>
      <c r="B170" s="253" t="str">
        <f t="shared" si="149"/>
        <v>P215</v>
      </c>
      <c r="C170" s="120" t="s">
        <v>33</v>
      </c>
      <c r="D170" s="287" t="s">
        <v>417</v>
      </c>
      <c r="E170" s="283" t="str">
        <f>+'PLAN INDICATIVO ORIGINAL '!$D$171</f>
        <v>GESTIÓN INSTITUCIONAL, JURIDICA Y DEFENSA</v>
      </c>
      <c r="F170" s="255" t="str">
        <f>+'PLAN INDICATIVO ORIGINAL '!$D$172</f>
        <v>PLANEACIÓN Y GESTIÓN</v>
      </c>
      <c r="G170" s="255" t="s">
        <v>425</v>
      </c>
      <c r="H170" s="256" t="str">
        <f>+'PLAN INDICATIVO ORIGINAL '!$D$173</f>
        <v>Implementar un modelo de planeación y gestión que articule la adopción de políticas, afiance la actuación administrativa,  facilite el cumplimiento de las metas institucionales y la prestación de servicios a la comunidad.</v>
      </c>
      <c r="I170" s="256" t="s">
        <v>812</v>
      </c>
      <c r="J170" s="264" t="str">
        <f>+'PLAN INDICATIVO ORIGINAL '!$D$219</f>
        <v>GESTIÓN FINANCIERA</v>
      </c>
      <c r="K170" s="141" t="s">
        <v>763</v>
      </c>
      <c r="L170" s="141" t="s">
        <v>529</v>
      </c>
      <c r="M170" s="257" t="str">
        <f>+'PLAN INDICATIVO ORIGINAL '!$E$219</f>
        <v>Porcentaje  de Ejecución Presupuestal</v>
      </c>
      <c r="N170" s="266">
        <f>VLOOKUP(L170,'PLAN INDICATIVO ORIGINAL '!$C$13:$M$343,6,0)</f>
        <v>0.94</v>
      </c>
      <c r="O170" s="266">
        <f>VLOOKUP(L170,'PLAN INDICATIVO ORIGINAL '!$C$13:$M$343,7,0)</f>
        <v>0.95</v>
      </c>
      <c r="P170" s="266">
        <f>VLOOKUP(L170,'PLAN INDICATIVO ORIGINAL '!$C$13:$M$343,8,0)</f>
        <v>0.95</v>
      </c>
      <c r="Q170" s="266">
        <f>VLOOKUP(L170,'PLAN INDICATIVO ORIGINAL '!$C$13:$M$343,9,0)</f>
        <v>0.96</v>
      </c>
      <c r="R170" s="266">
        <f>VLOOKUP(L170,'PLAN INDICATIVO ORIGINAL '!$C$13:$M$343,10,0)</f>
        <v>0.96</v>
      </c>
      <c r="S170" s="266" t="str">
        <f>VLOOKUP(L170,'PLAN INDICATIVO ORIGINAL '!$C$13:$M$343,11,0)</f>
        <v>Porcentaje</v>
      </c>
      <c r="T170" s="258" t="e">
        <f>VLOOKUP(L170,'PLAN INDICATIVO ORIGINAL '!$C$13:$M$343,12,0)</f>
        <v>#REF!</v>
      </c>
      <c r="U170" s="258">
        <f t="shared" ref="U170:Z170" si="315">+N170*100</f>
        <v>94</v>
      </c>
      <c r="V170" s="258">
        <f t="shared" si="315"/>
        <v>95</v>
      </c>
      <c r="W170" s="258">
        <f t="shared" si="315"/>
        <v>95</v>
      </c>
      <c r="X170" s="258">
        <f t="shared" si="315"/>
        <v>96</v>
      </c>
      <c r="Y170" s="258">
        <f t="shared" si="315"/>
        <v>96</v>
      </c>
      <c r="Z170" s="258" t="e">
        <f t="shared" si="315"/>
        <v>#VALUE!</v>
      </c>
      <c r="AA170" s="114" t="str">
        <f>+'PLAN INDICATIVO ORIGINAL '!C221</f>
        <v>P215</v>
      </c>
      <c r="AB170" s="253" t="str">
        <f>+'PLAN INDICATIVO ORIGINAL '!D221</f>
        <v>Programación y seguimiento a la Ejecución Presupuestal realizada</v>
      </c>
      <c r="AC170" s="58" t="str">
        <f>VLOOKUP(L170,'PLAN INDICATIVO ORIGINAL '!$C$12:$F$313,4,0)</f>
        <v>OFICINA ASESORA DE PLANEACIÓN</v>
      </c>
      <c r="AD170" s="58" t="str">
        <f>VLOOKUP(L170,'PLAN INDICATIVO ORIGINAL '!$C$12:$F$313,4,0)</f>
        <v>OFICINA ASESORA DE PLANEACIÓN</v>
      </c>
      <c r="AE170" s="58" t="s">
        <v>802</v>
      </c>
      <c r="AF170" s="259">
        <f>VLOOKUP(AA170,'PLAN INDICATIVO ORIGINAL '!$C$13:$M$343,6,0)</f>
        <v>1</v>
      </c>
      <c r="AG170" s="260">
        <f>VLOOKUP(AA170,'PLAN INDICATIVO ORIGINAL '!$C$13:$M$343,7,0)</f>
        <v>1</v>
      </c>
      <c r="AH170" s="260">
        <f>VLOOKUP(AA170,'PLAN INDICATIVO ORIGINAL '!$C$13:$M$343,8,0)</f>
        <v>1</v>
      </c>
      <c r="AI170" s="260">
        <f>VLOOKUP(AA170,'PLAN INDICATIVO ORIGINAL '!$C$13:$M$343,9,0)</f>
        <v>1</v>
      </c>
      <c r="AJ170" s="260">
        <f>VLOOKUP(AA170,'PLAN INDICATIVO ORIGINAL '!$C$13:$M$343,10,0)</f>
        <v>1</v>
      </c>
      <c r="AK170" s="260" t="str">
        <f>VLOOKUP(AA170,'PLAN INDICATIVO ORIGINAL '!$C$13:$M$343,11,0)</f>
        <v>Número</v>
      </c>
      <c r="AL170" s="261" t="e">
        <f>VLOOKUP(AA170,'PLAN INDICATIVO ORIGINAL '!$C$13:$M$343,12,0)</f>
        <v>#REF!</v>
      </c>
      <c r="AM170" s="262">
        <f t="shared" ref="AM170:AR170" si="316">+AF170</f>
        <v>1</v>
      </c>
      <c r="AN170" s="262">
        <f t="shared" si="316"/>
        <v>1</v>
      </c>
      <c r="AO170" s="262">
        <f t="shared" si="316"/>
        <v>1</v>
      </c>
      <c r="AP170" s="262">
        <f t="shared" si="316"/>
        <v>1</v>
      </c>
      <c r="AQ170" s="262">
        <f t="shared" si="316"/>
        <v>1</v>
      </c>
      <c r="AR170" s="262" t="str">
        <f t="shared" si="316"/>
        <v>Número</v>
      </c>
      <c r="AS170" s="263" t="s">
        <v>765</v>
      </c>
      <c r="AV170" s="213" t="s">
        <v>534</v>
      </c>
      <c r="AW170" s="213" t="s">
        <v>427</v>
      </c>
      <c r="AX170" s="213" t="s">
        <v>802</v>
      </c>
      <c r="BI170" s="253">
        <v>50</v>
      </c>
      <c r="BJ170" s="58" t="s">
        <v>427</v>
      </c>
    </row>
    <row r="171" spans="1:62" ht="48" customHeight="1">
      <c r="A171" s="253">
        <v>216</v>
      </c>
      <c r="B171" s="253" t="str">
        <f t="shared" si="149"/>
        <v>P216</v>
      </c>
      <c r="C171" s="120" t="s">
        <v>36</v>
      </c>
      <c r="D171" s="287" t="s">
        <v>417</v>
      </c>
      <c r="E171" s="283" t="str">
        <f>+'PLAN INDICATIVO ORIGINAL '!$D$171</f>
        <v>GESTIÓN INSTITUCIONAL, JURIDICA Y DEFENSA</v>
      </c>
      <c r="F171" s="255" t="str">
        <f>+'PLAN INDICATIVO ORIGINAL '!$D$172</f>
        <v>PLANEACIÓN Y GESTIÓN</v>
      </c>
      <c r="G171" s="255" t="s">
        <v>425</v>
      </c>
      <c r="H171" s="256" t="str">
        <f>+'PLAN INDICATIVO ORIGINAL '!$D$173</f>
        <v>Implementar un modelo de planeación y gestión que articule la adopción de políticas, afiance la actuación administrativa,  facilite el cumplimiento de las metas institucionales y la prestación de servicios a la comunidad.</v>
      </c>
      <c r="I171" s="256" t="s">
        <v>812</v>
      </c>
      <c r="J171" s="264" t="str">
        <f>+'PLAN INDICATIVO ORIGINAL '!$D$219</f>
        <v>GESTIÓN FINANCIERA</v>
      </c>
      <c r="K171" s="141" t="s">
        <v>763</v>
      </c>
      <c r="L171" s="141" t="s">
        <v>529</v>
      </c>
      <c r="M171" s="257" t="str">
        <f>+'PLAN INDICATIVO ORIGINAL '!$E$219</f>
        <v>Porcentaje  de Ejecución Presupuestal</v>
      </c>
      <c r="N171" s="266">
        <f>VLOOKUP(L171,'PLAN INDICATIVO ORIGINAL '!$C$13:$M$343,6,0)</f>
        <v>0.94</v>
      </c>
      <c r="O171" s="266">
        <f>VLOOKUP(L171,'PLAN INDICATIVO ORIGINAL '!$C$13:$M$343,7,0)</f>
        <v>0.95</v>
      </c>
      <c r="P171" s="266">
        <f>VLOOKUP(L171,'PLAN INDICATIVO ORIGINAL '!$C$13:$M$343,8,0)</f>
        <v>0.95</v>
      </c>
      <c r="Q171" s="266">
        <f>VLOOKUP(L171,'PLAN INDICATIVO ORIGINAL '!$C$13:$M$343,9,0)</f>
        <v>0.96</v>
      </c>
      <c r="R171" s="266">
        <f>VLOOKUP(L171,'PLAN INDICATIVO ORIGINAL '!$C$13:$M$343,10,0)</f>
        <v>0.96</v>
      </c>
      <c r="S171" s="266" t="str">
        <f>VLOOKUP(L171,'PLAN INDICATIVO ORIGINAL '!$C$13:$M$343,11,0)</f>
        <v>Porcentaje</v>
      </c>
      <c r="T171" s="258" t="e">
        <f>VLOOKUP(L171,'PLAN INDICATIVO ORIGINAL '!$C$13:$M$343,12,0)</f>
        <v>#REF!</v>
      </c>
      <c r="U171" s="258">
        <f t="shared" ref="U171:Z171" si="317">+N171*100</f>
        <v>94</v>
      </c>
      <c r="V171" s="258">
        <f t="shared" si="317"/>
        <v>95</v>
      </c>
      <c r="W171" s="258">
        <f t="shared" si="317"/>
        <v>95</v>
      </c>
      <c r="X171" s="258">
        <f t="shared" si="317"/>
        <v>96</v>
      </c>
      <c r="Y171" s="258">
        <f t="shared" si="317"/>
        <v>96</v>
      </c>
      <c r="Z171" s="258" t="e">
        <f t="shared" si="317"/>
        <v>#VALUE!</v>
      </c>
      <c r="AA171" s="114" t="str">
        <f>+'PLAN INDICATIVO ORIGINAL '!C222</f>
        <v>P216</v>
      </c>
      <c r="AB171" s="253" t="str">
        <f>+'PLAN INDICATIVO ORIGINAL '!D222</f>
        <v>Proyectos de Inversión formulados y con seguimiento</v>
      </c>
      <c r="AC171" s="58" t="str">
        <f>VLOOKUP(AB171,'PLAN INDICATIVO ORIGINAL '!$D$12:$F$313,3,0)</f>
        <v>OFICINA ASESORA DE PLANEACIÓN</v>
      </c>
      <c r="AD171" s="58" t="str">
        <f>VLOOKUP(AB171,'PLAN INDICATIVO ORIGINAL '!$D$12:$F$313,3,0)</f>
        <v>OFICINA ASESORA DE PLANEACIÓN</v>
      </c>
      <c r="AE171" s="58" t="s">
        <v>802</v>
      </c>
      <c r="AF171" s="267">
        <f>VLOOKUP(AA171,'PLAN INDICATIVO ORIGINAL '!$C$13:$M$343,6,0)</f>
        <v>1</v>
      </c>
      <c r="AG171" s="268">
        <f>VLOOKUP(AA171,'PLAN INDICATIVO ORIGINAL '!$C$13:$M$343,7,0)</f>
        <v>1</v>
      </c>
      <c r="AH171" s="268">
        <f>VLOOKUP(AA171,'PLAN INDICATIVO ORIGINAL '!$C$13:$M$343,8,0)</f>
        <v>1</v>
      </c>
      <c r="AI171" s="268">
        <f>VLOOKUP(AA171,'PLAN INDICATIVO ORIGINAL '!$C$13:$M$343,9,0)</f>
        <v>1</v>
      </c>
      <c r="AJ171" s="268">
        <f>VLOOKUP(AA171,'PLAN INDICATIVO ORIGINAL '!$C$13:$M$343,10,0)</f>
        <v>1</v>
      </c>
      <c r="AK171" s="268" t="str">
        <f>VLOOKUP(AA171,'PLAN INDICATIVO ORIGINAL '!$C$13:$M$343,11,0)</f>
        <v>Porcentaje</v>
      </c>
      <c r="AL171" s="261" t="e">
        <f>VLOOKUP(AA171,'PLAN INDICATIVO ORIGINAL '!$C$13:$M$343,12,0)</f>
        <v>#REF!</v>
      </c>
      <c r="AM171" s="269">
        <f t="shared" ref="AM171:AR171" si="318">+AF171*100</f>
        <v>100</v>
      </c>
      <c r="AN171" s="269">
        <f t="shared" si="318"/>
        <v>100</v>
      </c>
      <c r="AO171" s="269">
        <f t="shared" si="318"/>
        <v>100</v>
      </c>
      <c r="AP171" s="269">
        <f t="shared" si="318"/>
        <v>100</v>
      </c>
      <c r="AQ171" s="269">
        <f t="shared" si="318"/>
        <v>100</v>
      </c>
      <c r="AR171" s="269" t="e">
        <f t="shared" si="318"/>
        <v>#VALUE!</v>
      </c>
      <c r="AS171" s="263" t="s">
        <v>765</v>
      </c>
      <c r="AV171" s="213" t="s">
        <v>536</v>
      </c>
      <c r="AW171" s="213" t="s">
        <v>427</v>
      </c>
      <c r="AX171" s="213" t="s">
        <v>802</v>
      </c>
      <c r="BI171" s="253">
        <v>217</v>
      </c>
      <c r="BJ171" s="58" t="s">
        <v>460</v>
      </c>
    </row>
    <row r="172" spans="1:62" ht="48" customHeight="1">
      <c r="A172" s="253">
        <v>50</v>
      </c>
      <c r="B172" s="253" t="str">
        <f t="shared" si="149"/>
        <v>P50</v>
      </c>
      <c r="C172" s="120" t="s">
        <v>50</v>
      </c>
      <c r="D172" s="287" t="s">
        <v>417</v>
      </c>
      <c r="E172" s="283" t="str">
        <f>+'PLAN INDICATIVO ORIGINAL '!$D$171</f>
        <v>GESTIÓN INSTITUCIONAL, JURIDICA Y DEFENSA</v>
      </c>
      <c r="F172" s="255" t="str">
        <f>+'PLAN INDICATIVO ORIGINAL '!$D$172</f>
        <v>PLANEACIÓN Y GESTIÓN</v>
      </c>
      <c r="G172" s="255" t="s">
        <v>425</v>
      </c>
      <c r="H172" s="256" t="str">
        <f>+'PLAN INDICATIVO ORIGINAL '!$D$173</f>
        <v>Implementar un modelo de planeación y gestión que articule la adopción de políticas, afiance la actuación administrativa,  facilite el cumplimiento de las metas institucionales y la prestación de servicios a la comunidad.</v>
      </c>
      <c r="I172" s="256" t="s">
        <v>812</v>
      </c>
      <c r="J172" s="264" t="str">
        <f>+'PLAN INDICATIVO ORIGINAL '!$D$219</f>
        <v>GESTIÓN FINANCIERA</v>
      </c>
      <c r="K172" s="141" t="s">
        <v>763</v>
      </c>
      <c r="L172" s="141" t="s">
        <v>529</v>
      </c>
      <c r="M172" s="257" t="str">
        <f>+'PLAN INDICATIVO ORIGINAL '!$E$219</f>
        <v>Porcentaje  de Ejecución Presupuestal</v>
      </c>
      <c r="N172" s="266">
        <f>VLOOKUP(L172,'PLAN INDICATIVO ORIGINAL '!$C$13:$M$343,6,0)</f>
        <v>0.94</v>
      </c>
      <c r="O172" s="266">
        <f>VLOOKUP(L172,'PLAN INDICATIVO ORIGINAL '!$C$13:$M$343,7,0)</f>
        <v>0.95</v>
      </c>
      <c r="P172" s="266">
        <f>VLOOKUP(L172,'PLAN INDICATIVO ORIGINAL '!$C$13:$M$343,8,0)</f>
        <v>0.95</v>
      </c>
      <c r="Q172" s="266">
        <f>VLOOKUP(L172,'PLAN INDICATIVO ORIGINAL '!$C$13:$M$343,9,0)</f>
        <v>0.96</v>
      </c>
      <c r="R172" s="266">
        <f>VLOOKUP(L172,'PLAN INDICATIVO ORIGINAL '!$C$13:$M$343,10,0)</f>
        <v>0.96</v>
      </c>
      <c r="S172" s="266" t="str">
        <f>VLOOKUP(L172,'PLAN INDICATIVO ORIGINAL '!$C$13:$M$343,11,0)</f>
        <v>Porcentaje</v>
      </c>
      <c r="T172" s="258" t="e">
        <f>VLOOKUP(L172,'PLAN INDICATIVO ORIGINAL '!$C$13:$M$343,12,0)</f>
        <v>#REF!</v>
      </c>
      <c r="U172" s="258">
        <f t="shared" ref="U172:Z172" si="319">+N172*100</f>
        <v>94</v>
      </c>
      <c r="V172" s="258">
        <f t="shared" si="319"/>
        <v>95</v>
      </c>
      <c r="W172" s="258">
        <f t="shared" si="319"/>
        <v>95</v>
      </c>
      <c r="X172" s="258">
        <f t="shared" si="319"/>
        <v>96</v>
      </c>
      <c r="Y172" s="258">
        <f t="shared" si="319"/>
        <v>96</v>
      </c>
      <c r="Z172" s="258" t="e">
        <f t="shared" si="319"/>
        <v>#VALUE!</v>
      </c>
      <c r="AA172" s="253" t="str">
        <f>+'PLAN INDICATIVO ORIGINAL '!C224</f>
        <v>P50</v>
      </c>
      <c r="AB172" s="253" t="str">
        <f>+'PLAN INDICATIVO ORIGINAL '!D224</f>
        <v xml:space="preserve">Instrumentos de ejecución presupuestal formulados y  monitoreados </v>
      </c>
      <c r="AC172" s="58" t="str">
        <f>VLOOKUP(AB172,'PLAN INDICATIVO ORIGINAL '!$D$12:$F$313,3,0)</f>
        <v>OFICINA ASESORA DE PLANEACIÓN</v>
      </c>
      <c r="AD172" s="58" t="str">
        <f>VLOOKUP(AB172,'PLAN INDICATIVO ORIGINAL '!$D$12:$F$313,3,0)</f>
        <v>OFICINA ASESORA DE PLANEACIÓN</v>
      </c>
      <c r="AE172" s="58" t="s">
        <v>802</v>
      </c>
      <c r="AF172" s="259">
        <f>VLOOKUP(AA172,'PLAN INDICATIVO ORIGINAL '!$C$13:$M$343,6,0)</f>
        <v>2</v>
      </c>
      <c r="AG172" s="260">
        <f>VLOOKUP(AA172,'PLAN INDICATIVO ORIGINAL '!$C$13:$M$343,7,0)</f>
        <v>2</v>
      </c>
      <c r="AH172" s="260">
        <f>VLOOKUP(AA172,'PLAN INDICATIVO ORIGINAL '!$C$13:$M$343,8,0)</f>
        <v>2</v>
      </c>
      <c r="AI172" s="260">
        <f>VLOOKUP(AA172,'PLAN INDICATIVO ORIGINAL '!$C$13:$M$343,9,0)</f>
        <v>2</v>
      </c>
      <c r="AJ172" s="260">
        <f>VLOOKUP(AA172,'PLAN INDICATIVO ORIGINAL '!$C$13:$M$343,10,0)</f>
        <v>8</v>
      </c>
      <c r="AK172" s="260" t="str">
        <f>VLOOKUP(AA172,'PLAN INDICATIVO ORIGINAL '!$C$13:$M$343,11,0)</f>
        <v>Número</v>
      </c>
      <c r="AL172" s="261" t="e">
        <f>VLOOKUP(AA172,'PLAN INDICATIVO ORIGINAL '!$C$13:$M$343,12,0)</f>
        <v>#REF!</v>
      </c>
      <c r="AM172" s="262">
        <f t="shared" ref="AM172:AR172" si="320">+AF172</f>
        <v>2</v>
      </c>
      <c r="AN172" s="262">
        <f t="shared" si="320"/>
        <v>2</v>
      </c>
      <c r="AO172" s="262">
        <f t="shared" si="320"/>
        <v>2</v>
      </c>
      <c r="AP172" s="262">
        <f t="shared" si="320"/>
        <v>2</v>
      </c>
      <c r="AQ172" s="262">
        <f t="shared" si="320"/>
        <v>8</v>
      </c>
      <c r="AR172" s="262" t="str">
        <f t="shared" si="320"/>
        <v>Número</v>
      </c>
      <c r="AS172" s="263" t="s">
        <v>765</v>
      </c>
      <c r="AV172" s="213" t="s">
        <v>540</v>
      </c>
      <c r="AW172" s="213" t="s">
        <v>427</v>
      </c>
      <c r="AX172" s="213" t="s">
        <v>802</v>
      </c>
      <c r="BI172" s="253">
        <v>214</v>
      </c>
      <c r="BJ172" s="58" t="s">
        <v>460</v>
      </c>
    </row>
    <row r="173" spans="1:62" ht="48" customHeight="1">
      <c r="A173" s="253">
        <v>217</v>
      </c>
      <c r="B173" s="253" t="str">
        <f t="shared" si="149"/>
        <v>P217</v>
      </c>
      <c r="C173" s="126" t="s">
        <v>53</v>
      </c>
      <c r="D173" s="287" t="s">
        <v>417</v>
      </c>
      <c r="E173" s="283" t="str">
        <f>+'PLAN INDICATIVO ORIGINAL '!$D$171</f>
        <v>GESTIÓN INSTITUCIONAL, JURIDICA Y DEFENSA</v>
      </c>
      <c r="F173" s="255" t="str">
        <f>+'PLAN INDICATIVO ORIGINAL '!$D$172</f>
        <v>PLANEACIÓN Y GESTIÓN</v>
      </c>
      <c r="G173" s="255" t="s">
        <v>425</v>
      </c>
      <c r="H173" s="256" t="str">
        <f>+'PLAN INDICATIVO ORIGINAL '!$D$173</f>
        <v>Implementar un modelo de planeación y gestión que articule la adopción de políticas, afiance la actuación administrativa,  facilite el cumplimiento de las metas institucionales y la prestación de servicios a la comunidad.</v>
      </c>
      <c r="I173" s="256" t="s">
        <v>812</v>
      </c>
      <c r="J173" s="264" t="str">
        <f>+'PLAN INDICATIVO ORIGINAL '!$D$219</f>
        <v>GESTIÓN FINANCIERA</v>
      </c>
      <c r="K173" s="141" t="s">
        <v>763</v>
      </c>
      <c r="L173" s="141" t="s">
        <v>529</v>
      </c>
      <c r="M173" s="257" t="str">
        <f>+'PLAN INDICATIVO ORIGINAL '!$E$219</f>
        <v>Porcentaje  de Ejecución Presupuestal</v>
      </c>
      <c r="N173" s="266">
        <f>VLOOKUP(L173,'PLAN INDICATIVO ORIGINAL '!$C$13:$M$343,6,0)</f>
        <v>0.94</v>
      </c>
      <c r="O173" s="266">
        <f>VLOOKUP(L173,'PLAN INDICATIVO ORIGINAL '!$C$13:$M$343,7,0)</f>
        <v>0.95</v>
      </c>
      <c r="P173" s="266">
        <f>VLOOKUP(L173,'PLAN INDICATIVO ORIGINAL '!$C$13:$M$343,8,0)</f>
        <v>0.95</v>
      </c>
      <c r="Q173" s="266">
        <f>VLOOKUP(L173,'PLAN INDICATIVO ORIGINAL '!$C$13:$M$343,9,0)</f>
        <v>0.96</v>
      </c>
      <c r="R173" s="266">
        <f>VLOOKUP(L173,'PLAN INDICATIVO ORIGINAL '!$C$13:$M$343,10,0)</f>
        <v>0.96</v>
      </c>
      <c r="S173" s="266" t="str">
        <f>VLOOKUP(L173,'PLAN INDICATIVO ORIGINAL '!$C$13:$M$343,11,0)</f>
        <v>Porcentaje</v>
      </c>
      <c r="T173" s="258" t="e">
        <f>VLOOKUP(L173,'PLAN INDICATIVO ORIGINAL '!$C$13:$M$343,12,0)</f>
        <v>#REF!</v>
      </c>
      <c r="U173" s="258">
        <f t="shared" ref="U173:Z173" si="321">+N173*100</f>
        <v>94</v>
      </c>
      <c r="V173" s="258">
        <f t="shared" si="321"/>
        <v>95</v>
      </c>
      <c r="W173" s="258">
        <f t="shared" si="321"/>
        <v>95</v>
      </c>
      <c r="X173" s="258">
        <f t="shared" si="321"/>
        <v>96</v>
      </c>
      <c r="Y173" s="258">
        <f t="shared" si="321"/>
        <v>96</v>
      </c>
      <c r="Z173" s="258" t="e">
        <f t="shared" si="321"/>
        <v>#VALUE!</v>
      </c>
      <c r="AA173" s="114" t="str">
        <f>+'PLAN INDICATIVO ORIGINAL '!C223</f>
        <v>P217</v>
      </c>
      <c r="AB173" s="253" t="str">
        <f>+'PLAN INDICATIVO ORIGINAL '!D223</f>
        <v>Plan Anual de Adquisiciones (PAA) elaborado y publicado en la pagina web</v>
      </c>
      <c r="AC173" s="58" t="str">
        <f>VLOOKUP(AB173,'PLAN INDICATIVO ORIGINAL '!$D$12:$F$313,3,0)</f>
        <v>DIRECCIÓN DE GESTIÓN CORPORATIVA</v>
      </c>
      <c r="AD173" s="58" t="str">
        <f>VLOOKUP(AB173,'PLAN INDICATIVO ORIGINAL '!$D$12:$F$313,3,0)</f>
        <v>DIRECCIÓN DE GESTIÓN CORPORATIVA</v>
      </c>
      <c r="AE173" s="58" t="s">
        <v>804</v>
      </c>
      <c r="AF173" s="259">
        <f>VLOOKUP(AA173,'PLAN INDICATIVO ORIGINAL '!$C$13:$M$343,6,0)</f>
        <v>1</v>
      </c>
      <c r="AG173" s="260">
        <f>VLOOKUP(AA173,'PLAN INDICATIVO ORIGINAL '!$C$13:$M$343,7,0)</f>
        <v>1</v>
      </c>
      <c r="AH173" s="260">
        <f>VLOOKUP(AA173,'PLAN INDICATIVO ORIGINAL '!$C$13:$M$343,8,0)</f>
        <v>1</v>
      </c>
      <c r="AI173" s="260">
        <f>VLOOKUP(AA173,'PLAN INDICATIVO ORIGINAL '!$C$13:$M$343,9,0)</f>
        <v>1</v>
      </c>
      <c r="AJ173" s="260">
        <f>VLOOKUP(AA173,'PLAN INDICATIVO ORIGINAL '!$C$13:$M$343,10,0)</f>
        <v>1</v>
      </c>
      <c r="AK173" s="260" t="str">
        <f>VLOOKUP(AA173,'PLAN INDICATIVO ORIGINAL '!$C$13:$M$343,11,0)</f>
        <v>Número</v>
      </c>
      <c r="AL173" s="261" t="e">
        <f>VLOOKUP(AA173,'PLAN INDICATIVO ORIGINAL '!$C$13:$M$343,12,0)</f>
        <v>#REF!</v>
      </c>
      <c r="AM173" s="262">
        <f t="shared" ref="AM173:AR173" si="322">+AF173</f>
        <v>1</v>
      </c>
      <c r="AN173" s="262">
        <f t="shared" si="322"/>
        <v>1</v>
      </c>
      <c r="AO173" s="262">
        <f t="shared" si="322"/>
        <v>1</v>
      </c>
      <c r="AP173" s="262">
        <f t="shared" si="322"/>
        <v>1</v>
      </c>
      <c r="AQ173" s="262">
        <f t="shared" si="322"/>
        <v>1</v>
      </c>
      <c r="AR173" s="262" t="str">
        <f t="shared" si="322"/>
        <v>Número</v>
      </c>
      <c r="AS173" s="263" t="s">
        <v>765</v>
      </c>
      <c r="AV173" s="213" t="s">
        <v>538</v>
      </c>
      <c r="AW173" s="213" t="s">
        <v>460</v>
      </c>
      <c r="AX173" s="213" t="s">
        <v>804</v>
      </c>
      <c r="BI173" s="253">
        <v>218</v>
      </c>
      <c r="BJ173" s="58" t="s">
        <v>460</v>
      </c>
    </row>
    <row r="174" spans="1:62" ht="48" customHeight="1">
      <c r="A174" s="253">
        <v>214</v>
      </c>
      <c r="B174" s="253" t="str">
        <f t="shared" si="149"/>
        <v>P214</v>
      </c>
      <c r="C174" s="120" t="s">
        <v>33</v>
      </c>
      <c r="D174" s="287" t="s">
        <v>417</v>
      </c>
      <c r="E174" s="283" t="str">
        <f>+'PLAN INDICATIVO ORIGINAL '!$D$171</f>
        <v>GESTIÓN INSTITUCIONAL, JURIDICA Y DEFENSA</v>
      </c>
      <c r="F174" s="255" t="str">
        <f>+'PLAN INDICATIVO ORIGINAL '!$D$172</f>
        <v>PLANEACIÓN Y GESTIÓN</v>
      </c>
      <c r="G174" s="255" t="s">
        <v>425</v>
      </c>
      <c r="H174" s="256" t="str">
        <f>+'PLAN INDICATIVO ORIGINAL '!$D$173</f>
        <v>Implementar un modelo de planeación y gestión que articule la adopción de políticas, afiance la actuación administrativa,  facilite el cumplimiento de las metas institucionales y la prestación de servicios a la comunidad.</v>
      </c>
      <c r="I174" s="256" t="s">
        <v>812</v>
      </c>
      <c r="J174" s="264" t="str">
        <f>+'PLAN INDICATIVO ORIGINAL '!$D$219</f>
        <v>GESTIÓN FINANCIERA</v>
      </c>
      <c r="K174" s="141" t="s">
        <v>763</v>
      </c>
      <c r="L174" s="141" t="str">
        <f>+'PLAN INDICATIVO ORIGINAL '!$C$220</f>
        <v>I28</v>
      </c>
      <c r="M174" s="257" t="str">
        <f>+'PLAN INDICATIVO ORIGINAL '!$E$220</f>
        <v>Porcentaje de Ejecución del PAC asignado</v>
      </c>
      <c r="N174" s="266">
        <f>VLOOKUP(L174,'PLAN INDICATIVO ORIGINAL '!$C$13:$M$343,6,0)</f>
        <v>1</v>
      </c>
      <c r="O174" s="266">
        <f>VLOOKUP(L174,'PLAN INDICATIVO ORIGINAL '!$C$13:$M$343,7,0)</f>
        <v>1</v>
      </c>
      <c r="P174" s="266">
        <f>VLOOKUP(L174,'PLAN INDICATIVO ORIGINAL '!$C$13:$M$343,8,0)</f>
        <v>1</v>
      </c>
      <c r="Q174" s="266">
        <f>VLOOKUP(L174,'PLAN INDICATIVO ORIGINAL '!$C$13:$M$343,9,0)</f>
        <v>1</v>
      </c>
      <c r="R174" s="266">
        <f>VLOOKUP(L174,'PLAN INDICATIVO ORIGINAL '!$C$13:$M$343,10,0)</f>
        <v>1</v>
      </c>
      <c r="S174" s="266" t="str">
        <f>VLOOKUP(L174,'PLAN INDICATIVO ORIGINAL '!$C$13:$M$343,11,0)</f>
        <v>Porcentaje</v>
      </c>
      <c r="T174" s="258" t="e">
        <f>VLOOKUP(L174,'PLAN INDICATIVO ORIGINAL '!$C$13:$M$343,12,0)</f>
        <v>#REF!</v>
      </c>
      <c r="U174" s="258">
        <f t="shared" ref="U174:Z174" si="323">+N174*100</f>
        <v>100</v>
      </c>
      <c r="V174" s="258">
        <f t="shared" si="323"/>
        <v>100</v>
      </c>
      <c r="W174" s="258">
        <f t="shared" si="323"/>
        <v>100</v>
      </c>
      <c r="X174" s="258">
        <f t="shared" si="323"/>
        <v>100</v>
      </c>
      <c r="Y174" s="258">
        <f t="shared" si="323"/>
        <v>100</v>
      </c>
      <c r="Z174" s="258" t="e">
        <f t="shared" si="323"/>
        <v>#VALUE!</v>
      </c>
      <c r="AA174" s="114" t="str">
        <f>+'PLAN INDICATIVO ORIGINAL '!C225</f>
        <v>P214</v>
      </c>
      <c r="AB174" s="253" t="str">
        <f>+'PLAN INDICATIVO ORIGINAL '!D225</f>
        <v>Programa Anual Mensual izado de Caja - PAC elaborado</v>
      </c>
      <c r="AC174" s="58" t="str">
        <f>VLOOKUP(AB174,'PLAN INDICATIVO ORIGINAL '!$D$12:$F$313,3,0)</f>
        <v>DIRECCIÓN DE GESTIÓN CORPORATIVA</v>
      </c>
      <c r="AD174" s="58" t="str">
        <f>VLOOKUP(AB174,'PLAN INDICATIVO ORIGINAL '!$D$12:$F$313,3,0)</f>
        <v>DIRECCIÓN DE GESTIÓN CORPORATIVA</v>
      </c>
      <c r="AE174" s="58" t="s">
        <v>804</v>
      </c>
      <c r="AF174" s="259">
        <f>VLOOKUP(AA174,'PLAN INDICATIVO ORIGINAL '!$C$13:$M$343,6,0)</f>
        <v>1</v>
      </c>
      <c r="AG174" s="260">
        <f>VLOOKUP(AA174,'PLAN INDICATIVO ORIGINAL '!$C$13:$M$343,7,0)</f>
        <v>1</v>
      </c>
      <c r="AH174" s="260">
        <f>VLOOKUP(AA174,'PLAN INDICATIVO ORIGINAL '!$C$13:$M$343,8,0)</f>
        <v>1</v>
      </c>
      <c r="AI174" s="260">
        <f>VLOOKUP(AA174,'PLAN INDICATIVO ORIGINAL '!$C$13:$M$343,9,0)</f>
        <v>1</v>
      </c>
      <c r="AJ174" s="260">
        <f>VLOOKUP(AA174,'PLAN INDICATIVO ORIGINAL '!$C$13:$M$343,10,0)</f>
        <v>1</v>
      </c>
      <c r="AK174" s="260" t="str">
        <f>VLOOKUP(AA174,'PLAN INDICATIVO ORIGINAL '!$C$13:$M$343,11,0)</f>
        <v>Número</v>
      </c>
      <c r="AL174" s="261" t="e">
        <f>VLOOKUP(AA174,'PLAN INDICATIVO ORIGINAL '!$C$13:$M$343,12,0)</f>
        <v>#REF!</v>
      </c>
      <c r="AM174" s="262">
        <f t="shared" ref="AM174:AR174" si="324">+AF174</f>
        <v>1</v>
      </c>
      <c r="AN174" s="262">
        <f t="shared" si="324"/>
        <v>1</v>
      </c>
      <c r="AO174" s="262">
        <f t="shared" si="324"/>
        <v>1</v>
      </c>
      <c r="AP174" s="262">
        <f t="shared" si="324"/>
        <v>1</v>
      </c>
      <c r="AQ174" s="262">
        <f t="shared" si="324"/>
        <v>1</v>
      </c>
      <c r="AR174" s="262" t="str">
        <f t="shared" si="324"/>
        <v>Número</v>
      </c>
      <c r="AS174" s="263" t="s">
        <v>765</v>
      </c>
      <c r="AV174" s="213" t="s">
        <v>542</v>
      </c>
      <c r="AW174" s="213" t="s">
        <v>460</v>
      </c>
      <c r="AX174" s="213" t="s">
        <v>804</v>
      </c>
      <c r="BI174" s="253">
        <v>83</v>
      </c>
      <c r="BJ174" s="58" t="s">
        <v>460</v>
      </c>
    </row>
    <row r="175" spans="1:62" ht="37.5" customHeight="1">
      <c r="A175" s="253">
        <v>218</v>
      </c>
      <c r="B175" s="253" t="str">
        <f t="shared" si="149"/>
        <v>P218</v>
      </c>
      <c r="C175" s="120" t="s">
        <v>56</v>
      </c>
      <c r="D175" s="287" t="s">
        <v>417</v>
      </c>
      <c r="E175" s="283" t="str">
        <f>+'PLAN INDICATIVO ORIGINAL '!$D$171</f>
        <v>GESTIÓN INSTITUCIONAL, JURIDICA Y DEFENSA</v>
      </c>
      <c r="F175" s="255" t="str">
        <f>+'PLAN INDICATIVO ORIGINAL '!$D$172</f>
        <v>PLANEACIÓN Y GESTIÓN</v>
      </c>
      <c r="G175" s="255" t="s">
        <v>425</v>
      </c>
      <c r="H175" s="256" t="str">
        <f>+'PLAN INDICATIVO ORIGINAL '!$D$173</f>
        <v>Implementar un modelo de planeación y gestión que articule la adopción de políticas, afiance la actuación administrativa,  facilite el cumplimiento de las metas institucionales y la prestación de servicios a la comunidad.</v>
      </c>
      <c r="I175" s="256" t="s">
        <v>812</v>
      </c>
      <c r="J175" s="264" t="str">
        <f>+'PLAN INDICATIVO ORIGINAL '!$D$219</f>
        <v>GESTIÓN FINANCIERA</v>
      </c>
      <c r="K175" s="141" t="s">
        <v>763</v>
      </c>
      <c r="L175" s="141" t="str">
        <f>+'PLAN INDICATIVO ORIGINAL '!$C$220</f>
        <v>I28</v>
      </c>
      <c r="M175" s="257" t="str">
        <f>+'PLAN INDICATIVO ORIGINAL '!$E$220</f>
        <v>Porcentaje de Ejecución del PAC asignado</v>
      </c>
      <c r="N175" s="266">
        <f>VLOOKUP(L175,'PLAN INDICATIVO ORIGINAL '!$C$13:$M$343,6,0)</f>
        <v>1</v>
      </c>
      <c r="O175" s="266">
        <f>VLOOKUP(L175,'PLAN INDICATIVO ORIGINAL '!$C$13:$M$343,7,0)</f>
        <v>1</v>
      </c>
      <c r="P175" s="266">
        <f>VLOOKUP(L175,'PLAN INDICATIVO ORIGINAL '!$C$13:$M$343,8,0)</f>
        <v>1</v>
      </c>
      <c r="Q175" s="266">
        <f>VLOOKUP(L175,'PLAN INDICATIVO ORIGINAL '!$C$13:$M$343,9,0)</f>
        <v>1</v>
      </c>
      <c r="R175" s="266">
        <f>VLOOKUP(L175,'PLAN INDICATIVO ORIGINAL '!$C$13:$M$343,10,0)</f>
        <v>1</v>
      </c>
      <c r="S175" s="266" t="str">
        <f>VLOOKUP(L175,'PLAN INDICATIVO ORIGINAL '!$C$13:$M$343,11,0)</f>
        <v>Porcentaje</v>
      </c>
      <c r="T175" s="258" t="e">
        <f>VLOOKUP(L175,'PLAN INDICATIVO ORIGINAL '!$C$13:$M$343,12,0)</f>
        <v>#REF!</v>
      </c>
      <c r="U175" s="258">
        <f t="shared" ref="U175:Z175" si="325">+N175*100</f>
        <v>100</v>
      </c>
      <c r="V175" s="258">
        <f t="shared" si="325"/>
        <v>100</v>
      </c>
      <c r="W175" s="258">
        <f t="shared" si="325"/>
        <v>100</v>
      </c>
      <c r="X175" s="258">
        <f t="shared" si="325"/>
        <v>100</v>
      </c>
      <c r="Y175" s="258">
        <f t="shared" si="325"/>
        <v>100</v>
      </c>
      <c r="Z175" s="258" t="e">
        <f t="shared" si="325"/>
        <v>#VALUE!</v>
      </c>
      <c r="AA175" s="114" t="str">
        <f>+'PLAN INDICATIVO ORIGINAL '!C226</f>
        <v>P218</v>
      </c>
      <c r="AB175" s="253" t="str">
        <f>+'PLAN INDICATIVO ORIGINAL '!D226</f>
        <v>Manual  Contable para el INPEC elaborado y aprobado.</v>
      </c>
      <c r="AC175" s="58" t="str">
        <f>VLOOKUP(AB175,'PLAN INDICATIVO ORIGINAL '!$D$12:$F$313,3,0)</f>
        <v>DIRECCIÓN DE GESTIÓN CORPORATIVA</v>
      </c>
      <c r="AD175" s="58" t="str">
        <f>VLOOKUP(AB175,'PLAN INDICATIVO ORIGINAL '!$D$12:$F$313,3,0)</f>
        <v>DIRECCIÓN DE GESTIÓN CORPORATIVA</v>
      </c>
      <c r="AE175" s="58" t="s">
        <v>804</v>
      </c>
      <c r="AF175" s="259">
        <f>VLOOKUP(AA175,'PLAN INDICATIVO ORIGINAL '!$C$13:$M$343,6,0)</f>
        <v>1</v>
      </c>
      <c r="AG175" s="260">
        <f>VLOOKUP(AA175,'PLAN INDICATIVO ORIGINAL '!$C$13:$M$343,7,0)</f>
        <v>0</v>
      </c>
      <c r="AH175" s="260">
        <f>VLOOKUP(AA175,'PLAN INDICATIVO ORIGINAL '!$C$13:$M$343,8,0)</f>
        <v>0</v>
      </c>
      <c r="AI175" s="260">
        <f>VLOOKUP(AA175,'PLAN INDICATIVO ORIGINAL '!$C$13:$M$343,9,0)</f>
        <v>0</v>
      </c>
      <c r="AJ175" s="260">
        <f>VLOOKUP(AA175,'PLAN INDICATIVO ORIGINAL '!$C$13:$M$343,10,0)</f>
        <v>1</v>
      </c>
      <c r="AK175" s="260" t="str">
        <f>VLOOKUP(AA175,'PLAN INDICATIVO ORIGINAL '!$C$13:$M$343,11,0)</f>
        <v>Número</v>
      </c>
      <c r="AL175" s="261" t="e">
        <f>VLOOKUP(AA175,'PLAN INDICATIVO ORIGINAL '!$C$13:$M$343,12,0)</f>
        <v>#REF!</v>
      </c>
      <c r="AM175" s="262">
        <f t="shared" ref="AM175:AR175" si="326">+AF175</f>
        <v>1</v>
      </c>
      <c r="AN175" s="262">
        <f t="shared" si="326"/>
        <v>0</v>
      </c>
      <c r="AO175" s="262">
        <f t="shared" si="326"/>
        <v>0</v>
      </c>
      <c r="AP175" s="262">
        <f t="shared" si="326"/>
        <v>0</v>
      </c>
      <c r="AQ175" s="262">
        <f t="shared" si="326"/>
        <v>1</v>
      </c>
      <c r="AR175" s="262" t="str">
        <f t="shared" si="326"/>
        <v>Número</v>
      </c>
      <c r="AS175" s="263" t="s">
        <v>765</v>
      </c>
      <c r="AV175" s="213" t="s">
        <v>544</v>
      </c>
      <c r="AW175" s="213" t="s">
        <v>460</v>
      </c>
      <c r="AX175" s="213" t="s">
        <v>804</v>
      </c>
      <c r="BI175" s="253">
        <v>84</v>
      </c>
      <c r="BJ175" s="58" t="s">
        <v>127</v>
      </c>
    </row>
    <row r="176" spans="1:62" ht="36.75" customHeight="1">
      <c r="A176" s="253">
        <v>83</v>
      </c>
      <c r="B176" s="253" t="str">
        <f t="shared" si="149"/>
        <v>P83</v>
      </c>
      <c r="C176" s="120" t="s">
        <v>59</v>
      </c>
      <c r="D176" s="287" t="s">
        <v>417</v>
      </c>
      <c r="E176" s="283" t="str">
        <f>+'PLAN INDICATIVO ORIGINAL '!$D$171</f>
        <v>GESTIÓN INSTITUCIONAL, JURIDICA Y DEFENSA</v>
      </c>
      <c r="F176" s="255" t="str">
        <f>+'PLAN INDICATIVO ORIGINAL '!$D$172</f>
        <v>PLANEACIÓN Y GESTIÓN</v>
      </c>
      <c r="G176" s="255" t="s">
        <v>425</v>
      </c>
      <c r="H176" s="256" t="str">
        <f>+'PLAN INDICATIVO ORIGINAL '!$D$173</f>
        <v>Implementar un modelo de planeación y gestión que articule la adopción de políticas, afiance la actuación administrativa,  facilite el cumplimiento de las metas institucionales y la prestación de servicios a la comunidad.</v>
      </c>
      <c r="I176" s="256" t="s">
        <v>812</v>
      </c>
      <c r="J176" s="264" t="str">
        <f>+'PLAN INDICATIVO ORIGINAL '!$D$219</f>
        <v>GESTIÓN FINANCIERA</v>
      </c>
      <c r="K176" s="141" t="s">
        <v>763</v>
      </c>
      <c r="L176" s="141" t="str">
        <f>+'PLAN INDICATIVO ORIGINAL '!$C$220</f>
        <v>I28</v>
      </c>
      <c r="M176" s="257" t="str">
        <f>+'PLAN INDICATIVO ORIGINAL '!$E$220</f>
        <v>Porcentaje de Ejecución del PAC asignado</v>
      </c>
      <c r="N176" s="266">
        <f>VLOOKUP(L176,'PLAN INDICATIVO ORIGINAL '!$C$13:$M$343,6,0)</f>
        <v>1</v>
      </c>
      <c r="O176" s="266">
        <f>VLOOKUP(L176,'PLAN INDICATIVO ORIGINAL '!$C$13:$M$343,7,0)</f>
        <v>1</v>
      </c>
      <c r="P176" s="266">
        <f>VLOOKUP(L176,'PLAN INDICATIVO ORIGINAL '!$C$13:$M$343,8,0)</f>
        <v>1</v>
      </c>
      <c r="Q176" s="266">
        <f>VLOOKUP(L176,'PLAN INDICATIVO ORIGINAL '!$C$13:$M$343,9,0)</f>
        <v>1</v>
      </c>
      <c r="R176" s="266">
        <f>VLOOKUP(L176,'PLAN INDICATIVO ORIGINAL '!$C$13:$M$343,10,0)</f>
        <v>1</v>
      </c>
      <c r="S176" s="266" t="str">
        <f>VLOOKUP(L176,'PLAN INDICATIVO ORIGINAL '!$C$13:$M$343,11,0)</f>
        <v>Porcentaje</v>
      </c>
      <c r="T176" s="258" t="e">
        <f>VLOOKUP(L176,'PLAN INDICATIVO ORIGINAL '!$C$13:$M$343,12,0)</f>
        <v>#REF!</v>
      </c>
      <c r="U176" s="258">
        <f t="shared" ref="U176:Z176" si="327">+N176*100</f>
        <v>100</v>
      </c>
      <c r="V176" s="258">
        <f t="shared" si="327"/>
        <v>100</v>
      </c>
      <c r="W176" s="258">
        <f t="shared" si="327"/>
        <v>100</v>
      </c>
      <c r="X176" s="258">
        <f t="shared" si="327"/>
        <v>100</v>
      </c>
      <c r="Y176" s="258">
        <f t="shared" si="327"/>
        <v>100</v>
      </c>
      <c r="Z176" s="258" t="e">
        <f t="shared" si="327"/>
        <v>#VALUE!</v>
      </c>
      <c r="AA176" s="253" t="str">
        <f>+'PLAN INDICATIVO ORIGINAL '!C227</f>
        <v>P83</v>
      </c>
      <c r="AB176" s="253" t="str">
        <f>+'PLAN INDICATIVO ORIGINAL '!D227</f>
        <v>Sistema de Control Interno Contable del INPEC, realizado e implementado</v>
      </c>
      <c r="AC176" s="58" t="str">
        <f>VLOOKUP(AB176,'PLAN INDICATIVO ORIGINAL '!$D$12:$F$313,3,0)</f>
        <v>DIRECCIÓN DE GESTIÓN CORPORATIVA</v>
      </c>
      <c r="AD176" s="58" t="str">
        <f>VLOOKUP(AB176,'PLAN INDICATIVO ORIGINAL '!$D$12:$F$313,3,0)</f>
        <v>DIRECCIÓN DE GESTIÓN CORPORATIVA</v>
      </c>
      <c r="AE176" s="58" t="s">
        <v>804</v>
      </c>
      <c r="AF176" s="259">
        <f>VLOOKUP(AA176,'PLAN INDICATIVO ORIGINAL '!$C$13:$M$343,6,0)</f>
        <v>0</v>
      </c>
      <c r="AG176" s="260">
        <f>VLOOKUP(AA176,'PLAN INDICATIVO ORIGINAL '!$C$13:$M$343,7,0)</f>
        <v>1</v>
      </c>
      <c r="AH176" s="260">
        <f>VLOOKUP(AA176,'PLAN INDICATIVO ORIGINAL '!$C$13:$M$343,8,0)</f>
        <v>0</v>
      </c>
      <c r="AI176" s="260">
        <f>VLOOKUP(AA176,'PLAN INDICATIVO ORIGINAL '!$C$13:$M$343,9,0)</f>
        <v>0</v>
      </c>
      <c r="AJ176" s="260">
        <f>VLOOKUP(AA176,'PLAN INDICATIVO ORIGINAL '!$C$13:$M$343,10,0)</f>
        <v>1</v>
      </c>
      <c r="AK176" s="260" t="str">
        <f>VLOOKUP(AA176,'PLAN INDICATIVO ORIGINAL '!$C$13:$M$343,11,0)</f>
        <v>Número</v>
      </c>
      <c r="AL176" s="261" t="e">
        <f>VLOOKUP(AA176,'PLAN INDICATIVO ORIGINAL '!$C$13:$M$343,12,0)</f>
        <v>#REF!</v>
      </c>
      <c r="AM176" s="262">
        <f t="shared" ref="AM176:AR176" si="328">+AF176</f>
        <v>0</v>
      </c>
      <c r="AN176" s="262">
        <f t="shared" si="328"/>
        <v>1</v>
      </c>
      <c r="AO176" s="262">
        <f t="shared" si="328"/>
        <v>0</v>
      </c>
      <c r="AP176" s="262">
        <f t="shared" si="328"/>
        <v>0</v>
      </c>
      <c r="AQ176" s="262">
        <f t="shared" si="328"/>
        <v>1</v>
      </c>
      <c r="AR176" s="262" t="str">
        <f t="shared" si="328"/>
        <v>Número</v>
      </c>
      <c r="AS176" s="263" t="s">
        <v>765</v>
      </c>
      <c r="AV176" s="213" t="s">
        <v>546</v>
      </c>
      <c r="AW176" s="213" t="s">
        <v>460</v>
      </c>
      <c r="AX176" s="213" t="s">
        <v>804</v>
      </c>
      <c r="BI176" s="253">
        <v>192</v>
      </c>
      <c r="BJ176" s="58" t="s">
        <v>127</v>
      </c>
    </row>
    <row r="177" spans="1:62" ht="45.75" customHeight="1">
      <c r="A177" s="253">
        <v>84</v>
      </c>
      <c r="B177" s="253" t="str">
        <f t="shared" si="149"/>
        <v>P84</v>
      </c>
      <c r="C177" s="126" t="s">
        <v>36</v>
      </c>
      <c r="D177" s="287" t="s">
        <v>417</v>
      </c>
      <c r="E177" s="283" t="str">
        <f>+'PLAN INDICATIVO ORIGINAL '!$D$171</f>
        <v>GESTIÓN INSTITUCIONAL, JURIDICA Y DEFENSA</v>
      </c>
      <c r="F177" s="255" t="str">
        <f>+'PLAN INDICATIVO ORIGINAL '!$D$172</f>
        <v>PLANEACIÓN Y GESTIÓN</v>
      </c>
      <c r="G177" s="255" t="s">
        <v>549</v>
      </c>
      <c r="H177" s="296" t="str">
        <f>+'PLAN INDICATIVO ORIGINAL '!$D$228</f>
        <v xml:space="preserve">Realizar asesoría jurídica y orientar las políticas a nivel nacional sobre la aplicación de normas jurídicas para la defensa judicial y directrices normativas del Inpec. </v>
      </c>
      <c r="I177" s="255" t="s">
        <v>813</v>
      </c>
      <c r="J177" s="264" t="str">
        <f>+'PLAN INDICATIVO ORIGINAL '!$D$229</f>
        <v>JURIDICA Y DEFENSA</v>
      </c>
      <c r="K177" s="141" t="s">
        <v>763</v>
      </c>
      <c r="L177" s="141" t="str">
        <f>+'PLAN INDICATIVO ORIGINAL '!$C$229</f>
        <v>I29</v>
      </c>
      <c r="M177" s="257" t="str">
        <f>+'PLAN INDICATIVO ORIGINAL '!$E$229</f>
        <v xml:space="preserve">Porcentaje pagos sentencias judiciales solicitadas </v>
      </c>
      <c r="N177" s="266">
        <f>VLOOKUP(L177,'PLAN INDICATIVO ORIGINAL '!$C$13:$M$343,6,0)</f>
        <v>0.55000000000000004</v>
      </c>
      <c r="O177" s="266">
        <f>VLOOKUP(L177,'PLAN INDICATIVO ORIGINAL '!$C$13:$M$343,7,0)</f>
        <v>0.6</v>
      </c>
      <c r="P177" s="266">
        <f>VLOOKUP(L177,'PLAN INDICATIVO ORIGINAL '!$C$13:$M$343,8,0)</f>
        <v>0.65</v>
      </c>
      <c r="Q177" s="266">
        <f>VLOOKUP(L177,'PLAN INDICATIVO ORIGINAL '!$C$13:$M$343,9,0)</f>
        <v>0.7</v>
      </c>
      <c r="R177" s="266">
        <f>VLOOKUP(L177,'PLAN INDICATIVO ORIGINAL '!$C$13:$M$343,10,0)</f>
        <v>0.7</v>
      </c>
      <c r="S177" s="266" t="str">
        <f>VLOOKUP(L177,'PLAN INDICATIVO ORIGINAL '!$C$13:$M$343,11,0)</f>
        <v>Porcentaje</v>
      </c>
      <c r="T177" s="258" t="e">
        <f>VLOOKUP(L177,'PLAN INDICATIVO ORIGINAL '!$C$13:$M$343,12,0)</f>
        <v>#REF!</v>
      </c>
      <c r="U177" s="258">
        <f t="shared" ref="U177:Z177" si="329">+N177*100</f>
        <v>55.000000000000007</v>
      </c>
      <c r="V177" s="258">
        <f t="shared" si="329"/>
        <v>60</v>
      </c>
      <c r="W177" s="258">
        <f t="shared" si="329"/>
        <v>65</v>
      </c>
      <c r="X177" s="258">
        <f t="shared" si="329"/>
        <v>70</v>
      </c>
      <c r="Y177" s="258">
        <f t="shared" si="329"/>
        <v>70</v>
      </c>
      <c r="Z177" s="258" t="e">
        <f t="shared" si="329"/>
        <v>#VALUE!</v>
      </c>
      <c r="AA177" s="253" t="str">
        <f>+'PLAN INDICATIVO ORIGINAL '!C231</f>
        <v>P84</v>
      </c>
      <c r="AB177" s="253" t="str">
        <f>+'PLAN INDICATIVO ORIGINAL '!D231</f>
        <v>Solicitudes de conciliación prejudicial y/o judicial estudiadas y presentadas al comité</v>
      </c>
      <c r="AC177" s="58" t="str">
        <f>VLOOKUP(AB177,'PLAN INDICATIVO ORIGINAL '!$D$12:$F$313,3,0)</f>
        <v>OFICINA ASESORA JURIDICA</v>
      </c>
      <c r="AD177" s="58" t="str">
        <f>VLOOKUP(AB177,'PLAN INDICATIVO ORIGINAL '!$D$12:$F$313,3,0)</f>
        <v>OFICINA ASESORA JURIDICA</v>
      </c>
      <c r="AE177" s="58" t="s">
        <v>780</v>
      </c>
      <c r="AF177" s="267">
        <f>VLOOKUP(AA177,'PLAN INDICATIVO ORIGINAL '!$C$13:$M$343,6,0)</f>
        <v>0.9</v>
      </c>
      <c r="AG177" s="268">
        <f>VLOOKUP(AA177,'PLAN INDICATIVO ORIGINAL '!$C$13:$M$343,7,0)</f>
        <v>0.92</v>
      </c>
      <c r="AH177" s="268">
        <f>VLOOKUP(AA177,'PLAN INDICATIVO ORIGINAL '!$C$13:$M$343,8,0)</f>
        <v>0.93</v>
      </c>
      <c r="AI177" s="268">
        <f>VLOOKUP(AA177,'PLAN INDICATIVO ORIGINAL '!$C$13:$M$343,9,0)</f>
        <v>0.95</v>
      </c>
      <c r="AJ177" s="268">
        <f>VLOOKUP(AA177,'PLAN INDICATIVO ORIGINAL '!$C$13:$M$343,10,0)</f>
        <v>0.95</v>
      </c>
      <c r="AK177" s="268" t="str">
        <f>VLOOKUP(AA177,'PLAN INDICATIVO ORIGINAL '!$C$13:$M$343,11,0)</f>
        <v>Porcentaje</v>
      </c>
      <c r="AL177" s="261" t="e">
        <f>VLOOKUP(AA177,'PLAN INDICATIVO ORIGINAL '!$C$13:$M$343,12,0)</f>
        <v>#REF!</v>
      </c>
      <c r="AM177" s="269">
        <f t="shared" ref="AM177:AR177" si="330">+AF177*100</f>
        <v>90</v>
      </c>
      <c r="AN177" s="269">
        <f t="shared" si="330"/>
        <v>92</v>
      </c>
      <c r="AO177" s="269">
        <f t="shared" si="330"/>
        <v>93</v>
      </c>
      <c r="AP177" s="269">
        <f t="shared" si="330"/>
        <v>95</v>
      </c>
      <c r="AQ177" s="269">
        <f t="shared" si="330"/>
        <v>95</v>
      </c>
      <c r="AR177" s="269" t="e">
        <f t="shared" si="330"/>
        <v>#VALUE!</v>
      </c>
      <c r="AS177" s="263" t="s">
        <v>765</v>
      </c>
      <c r="AV177" s="213" t="s">
        <v>559</v>
      </c>
      <c r="AW177" s="213" t="s">
        <v>127</v>
      </c>
      <c r="AX177" s="213" t="s">
        <v>780</v>
      </c>
      <c r="BI177" s="253">
        <v>39</v>
      </c>
      <c r="BJ177" s="58" t="s">
        <v>127</v>
      </c>
    </row>
    <row r="178" spans="1:62" ht="53.25" customHeight="1">
      <c r="A178" s="253">
        <v>192</v>
      </c>
      <c r="B178" s="253" t="str">
        <f t="shared" si="149"/>
        <v>P192</v>
      </c>
      <c r="C178" s="126" t="s">
        <v>36</v>
      </c>
      <c r="D178" s="287" t="s">
        <v>417</v>
      </c>
      <c r="E178" s="283" t="str">
        <f>+'PLAN INDICATIVO ORIGINAL '!$D$171</f>
        <v>GESTIÓN INSTITUCIONAL, JURIDICA Y DEFENSA</v>
      </c>
      <c r="F178" s="255" t="str">
        <f>+'PLAN INDICATIVO ORIGINAL '!$D$172</f>
        <v>PLANEACIÓN Y GESTIÓN</v>
      </c>
      <c r="G178" s="255" t="s">
        <v>549</v>
      </c>
      <c r="H178" s="296" t="str">
        <f>+'PLAN INDICATIVO ORIGINAL '!$D$228</f>
        <v xml:space="preserve">Realizar asesoría jurídica y orientar las políticas a nivel nacional sobre la aplicación de normas jurídicas para la defensa judicial y directrices normativas del Inpec. </v>
      </c>
      <c r="I178" s="255" t="s">
        <v>813</v>
      </c>
      <c r="J178" s="264" t="str">
        <f>+'PLAN INDICATIVO ORIGINAL '!$D$229</f>
        <v>JURIDICA Y DEFENSA</v>
      </c>
      <c r="K178" s="141" t="s">
        <v>763</v>
      </c>
      <c r="L178" s="141" t="str">
        <f>+'PLAN INDICATIVO ORIGINAL '!$C$229</f>
        <v>I29</v>
      </c>
      <c r="M178" s="257" t="str">
        <f>+'PLAN INDICATIVO ORIGINAL '!$E$229</f>
        <v xml:space="preserve">Porcentaje pagos sentencias judiciales solicitadas </v>
      </c>
      <c r="N178" s="266">
        <f>VLOOKUP(L178,'PLAN INDICATIVO ORIGINAL '!$C$13:$M$343,6,0)</f>
        <v>0.55000000000000004</v>
      </c>
      <c r="O178" s="266">
        <f>VLOOKUP(L178,'PLAN INDICATIVO ORIGINAL '!$C$13:$M$343,7,0)</f>
        <v>0.6</v>
      </c>
      <c r="P178" s="266">
        <f>VLOOKUP(L178,'PLAN INDICATIVO ORIGINAL '!$C$13:$M$343,8,0)</f>
        <v>0.65</v>
      </c>
      <c r="Q178" s="266">
        <f>VLOOKUP(L178,'PLAN INDICATIVO ORIGINAL '!$C$13:$M$343,9,0)</f>
        <v>0.7</v>
      </c>
      <c r="R178" s="266">
        <f>VLOOKUP(L178,'PLAN INDICATIVO ORIGINAL '!$C$13:$M$343,10,0)</f>
        <v>0.7</v>
      </c>
      <c r="S178" s="266" t="str">
        <f>VLOOKUP(L178,'PLAN INDICATIVO ORIGINAL '!$C$13:$M$343,11,0)</f>
        <v>Porcentaje</v>
      </c>
      <c r="T178" s="258" t="e">
        <f>VLOOKUP(L178,'PLAN INDICATIVO ORIGINAL '!$C$13:$M$343,12,0)</f>
        <v>#REF!</v>
      </c>
      <c r="U178" s="258">
        <f t="shared" ref="U178:Z178" si="331">+N178*100</f>
        <v>55.000000000000007</v>
      </c>
      <c r="V178" s="258">
        <f t="shared" si="331"/>
        <v>60</v>
      </c>
      <c r="W178" s="258">
        <f t="shared" si="331"/>
        <v>65</v>
      </c>
      <c r="X178" s="258">
        <f t="shared" si="331"/>
        <v>70</v>
      </c>
      <c r="Y178" s="258">
        <f t="shared" si="331"/>
        <v>70</v>
      </c>
      <c r="Z178" s="258" t="e">
        <f t="shared" si="331"/>
        <v>#VALUE!</v>
      </c>
      <c r="AA178" s="253" t="str">
        <f>+'PLAN INDICATIVO ORIGINAL '!C232</f>
        <v>P192</v>
      </c>
      <c r="AB178" s="253" t="str">
        <f>+'PLAN INDICATIVO ORIGINAL '!D232</f>
        <v xml:space="preserve">Demandas judiciales registradas en el aplicativo EKOGUI según requerimientos  impartidos por el Ministerio de Justicia y del Derecho </v>
      </c>
      <c r="AC178" s="58" t="str">
        <f>VLOOKUP(AB178,'PLAN INDICATIVO ORIGINAL '!$D$12:$F$313,3,0)</f>
        <v>OFICINA ASESORA JURIDICA</v>
      </c>
      <c r="AD178" s="58" t="str">
        <f>VLOOKUP(AB178,'PLAN INDICATIVO ORIGINAL '!$D$12:$F$313,3,0)</f>
        <v>OFICINA ASESORA JURIDICA</v>
      </c>
      <c r="AE178" s="58" t="s">
        <v>780</v>
      </c>
      <c r="AF178" s="267">
        <f>VLOOKUP(AA178,'PLAN INDICATIVO ORIGINAL '!$C$13:$M$343,6,0)</f>
        <v>0</v>
      </c>
      <c r="AG178" s="268">
        <f>VLOOKUP(AA178,'PLAN INDICATIVO ORIGINAL '!$C$13:$M$343,7,0)</f>
        <v>1</v>
      </c>
      <c r="AH178" s="268">
        <f>VLOOKUP(AA178,'PLAN INDICATIVO ORIGINAL '!$C$13:$M$343,8,0)</f>
        <v>1</v>
      </c>
      <c r="AI178" s="268">
        <f>VLOOKUP(AA178,'PLAN INDICATIVO ORIGINAL '!$C$13:$M$343,9,0)</f>
        <v>1</v>
      </c>
      <c r="AJ178" s="268">
        <f>VLOOKUP(AA178,'PLAN INDICATIVO ORIGINAL '!$C$13:$M$343,10,0)</f>
        <v>1</v>
      </c>
      <c r="AK178" s="268" t="str">
        <f>VLOOKUP(AA178,'PLAN INDICATIVO ORIGINAL '!$C$13:$M$343,11,0)</f>
        <v>Porcentaje</v>
      </c>
      <c r="AL178" s="261" t="e">
        <f>VLOOKUP(AA178,'PLAN INDICATIVO ORIGINAL '!$C$13:$M$343,12,0)</f>
        <v>#REF!</v>
      </c>
      <c r="AM178" s="269">
        <f t="shared" ref="AM178:AR178" si="332">+AF178*100</f>
        <v>0</v>
      </c>
      <c r="AN178" s="269">
        <f t="shared" si="332"/>
        <v>100</v>
      </c>
      <c r="AO178" s="269">
        <f t="shared" si="332"/>
        <v>100</v>
      </c>
      <c r="AP178" s="269">
        <f t="shared" si="332"/>
        <v>100</v>
      </c>
      <c r="AQ178" s="269">
        <f t="shared" si="332"/>
        <v>100</v>
      </c>
      <c r="AR178" s="269" t="e">
        <f t="shared" si="332"/>
        <v>#VALUE!</v>
      </c>
      <c r="AS178" s="263" t="s">
        <v>765</v>
      </c>
      <c r="AV178" s="213" t="s">
        <v>561</v>
      </c>
      <c r="AW178" s="213" t="s">
        <v>127</v>
      </c>
      <c r="AX178" s="213" t="s">
        <v>780</v>
      </c>
      <c r="BI178" s="253">
        <v>219</v>
      </c>
      <c r="BJ178" s="58" t="s">
        <v>127</v>
      </c>
    </row>
    <row r="179" spans="1:62" ht="53.25" customHeight="1">
      <c r="A179" s="253">
        <v>39</v>
      </c>
      <c r="B179" s="253" t="str">
        <f t="shared" si="149"/>
        <v>P39</v>
      </c>
      <c r="C179" s="126" t="s">
        <v>36</v>
      </c>
      <c r="D179" s="287" t="s">
        <v>417</v>
      </c>
      <c r="E179" s="283" t="str">
        <f>+'PLAN INDICATIVO ORIGINAL '!$D$171</f>
        <v>GESTIÓN INSTITUCIONAL, JURIDICA Y DEFENSA</v>
      </c>
      <c r="F179" s="255" t="str">
        <f>+'PLAN INDICATIVO ORIGINAL '!$D$172</f>
        <v>PLANEACIÓN Y GESTIÓN</v>
      </c>
      <c r="G179" s="255" t="s">
        <v>549</v>
      </c>
      <c r="H179" s="296" t="str">
        <f>+'PLAN INDICATIVO ORIGINAL '!$D$228</f>
        <v xml:space="preserve">Realizar asesoría jurídica y orientar las políticas a nivel nacional sobre la aplicación de normas jurídicas para la defensa judicial y directrices normativas del Inpec. </v>
      </c>
      <c r="I179" s="255" t="s">
        <v>813</v>
      </c>
      <c r="J179" s="264" t="str">
        <f>+'PLAN INDICATIVO ORIGINAL '!$D$229</f>
        <v>JURIDICA Y DEFENSA</v>
      </c>
      <c r="K179" s="264" t="s">
        <v>767</v>
      </c>
      <c r="L179" s="141" t="str">
        <f>+'PLAN INDICATIVO ORIGINAL '!$C$230</f>
        <v>I30</v>
      </c>
      <c r="M179" s="187" t="str">
        <f>+'PLAN INDICATIVO ORIGINAL '!$E$230</f>
        <v>Porcentaje de procesos disciplinarios resueltos</v>
      </c>
      <c r="N179" s="266">
        <f>VLOOKUP(L179,'PLAN INDICATIVO ORIGINAL '!$C$13:$M$343,6,0)</f>
        <v>0.85</v>
      </c>
      <c r="O179" s="266">
        <f>VLOOKUP(L179,'PLAN INDICATIVO ORIGINAL '!$C$13:$M$343,7,0)</f>
        <v>0.88</v>
      </c>
      <c r="P179" s="266">
        <f>VLOOKUP(L179,'PLAN INDICATIVO ORIGINAL '!$C$13:$M$343,8,0)</f>
        <v>0.91</v>
      </c>
      <c r="Q179" s="266">
        <f>VLOOKUP(L179,'PLAN INDICATIVO ORIGINAL '!$C$13:$M$343,9,0)</f>
        <v>0.94</v>
      </c>
      <c r="R179" s="266">
        <f>VLOOKUP(L179,'PLAN INDICATIVO ORIGINAL '!$C$13:$M$343,10,0)</f>
        <v>0.94</v>
      </c>
      <c r="S179" s="266" t="str">
        <f>VLOOKUP(L179,'PLAN INDICATIVO ORIGINAL '!$C$13:$M$343,11,0)</f>
        <v>Porcentaje</v>
      </c>
      <c r="T179" s="258" t="e">
        <f>VLOOKUP(L179,'PLAN INDICATIVO ORIGINAL '!$C$13:$M$343,12,0)</f>
        <v>#REF!</v>
      </c>
      <c r="U179" s="258">
        <f t="shared" ref="U179:Z179" si="333">+N179*100</f>
        <v>85</v>
      </c>
      <c r="V179" s="258">
        <f t="shared" si="333"/>
        <v>88</v>
      </c>
      <c r="W179" s="258">
        <f t="shared" si="333"/>
        <v>91</v>
      </c>
      <c r="X179" s="258">
        <f t="shared" si="333"/>
        <v>94</v>
      </c>
      <c r="Y179" s="258">
        <f t="shared" si="333"/>
        <v>94</v>
      </c>
      <c r="Z179" s="258" t="e">
        <f t="shared" si="333"/>
        <v>#VALUE!</v>
      </c>
      <c r="AA179" s="253" t="str">
        <f>+'PLAN INDICATIVO ORIGINAL '!C233</f>
        <v>P39</v>
      </c>
      <c r="AB179" s="253" t="str">
        <f>+'PLAN INDICATIVO ORIGINAL '!D233</f>
        <v>Fallos de segunda instancia dentro de los procesos disciplinarios que se surten en contra de los funcionarios públicos, proyectados y presentados</v>
      </c>
      <c r="AC179" s="58" t="str">
        <f>VLOOKUP(AB179,'PLAN INDICATIVO ORIGINAL '!$D$12:$F$313,3,0)</f>
        <v>OFICINA ASESORA JURIDICA</v>
      </c>
      <c r="AD179" s="58" t="str">
        <f>VLOOKUP(AB179,'PLAN INDICATIVO ORIGINAL '!$D$12:$F$313,3,0)</f>
        <v>OFICINA ASESORA JURIDICA</v>
      </c>
      <c r="AE179" s="58" t="s">
        <v>780</v>
      </c>
      <c r="AF179" s="259">
        <f>VLOOKUP(AA179,'PLAN INDICATIVO ORIGINAL '!$C$13:$M$343,6,0)</f>
        <v>130</v>
      </c>
      <c r="AG179" s="260">
        <f>VLOOKUP(AA179,'PLAN INDICATIVO ORIGINAL '!$C$13:$M$343,7,0)</f>
        <v>140</v>
      </c>
      <c r="AH179" s="260">
        <f>VLOOKUP(AA179,'PLAN INDICATIVO ORIGINAL '!$C$13:$M$343,8,0)</f>
        <v>150</v>
      </c>
      <c r="AI179" s="260">
        <f>VLOOKUP(AA179,'PLAN INDICATIVO ORIGINAL '!$C$13:$M$343,9,0)</f>
        <v>160</v>
      </c>
      <c r="AJ179" s="260">
        <f>VLOOKUP(AA179,'PLAN INDICATIVO ORIGINAL '!$C$13:$M$343,10,0)</f>
        <v>580</v>
      </c>
      <c r="AK179" s="260" t="str">
        <f>VLOOKUP(AA179,'PLAN INDICATIVO ORIGINAL '!$C$13:$M$343,11,0)</f>
        <v>Número</v>
      </c>
      <c r="AL179" s="261" t="e">
        <f>VLOOKUP(AA179,'PLAN INDICATIVO ORIGINAL '!$C$13:$M$343,12,0)</f>
        <v>#REF!</v>
      </c>
      <c r="AM179" s="262">
        <f t="shared" ref="AM179:AR179" si="334">+AF179</f>
        <v>130</v>
      </c>
      <c r="AN179" s="262">
        <f t="shared" si="334"/>
        <v>140</v>
      </c>
      <c r="AO179" s="262">
        <f t="shared" si="334"/>
        <v>150</v>
      </c>
      <c r="AP179" s="262">
        <f t="shared" si="334"/>
        <v>160</v>
      </c>
      <c r="AQ179" s="262">
        <f t="shared" si="334"/>
        <v>580</v>
      </c>
      <c r="AR179" s="262" t="str">
        <f t="shared" si="334"/>
        <v>Número</v>
      </c>
      <c r="AS179" s="263" t="s">
        <v>765</v>
      </c>
      <c r="AV179" s="213" t="s">
        <v>563</v>
      </c>
      <c r="AW179" s="213" t="s">
        <v>127</v>
      </c>
      <c r="AX179" s="213" t="s">
        <v>780</v>
      </c>
      <c r="BI179" s="253">
        <v>139</v>
      </c>
      <c r="BJ179" s="58" t="s">
        <v>127</v>
      </c>
    </row>
    <row r="180" spans="1:62" ht="53.25" customHeight="1">
      <c r="A180" s="253">
        <v>219</v>
      </c>
      <c r="B180" s="253" t="str">
        <f t="shared" si="149"/>
        <v>P219</v>
      </c>
      <c r="C180" s="126" t="s">
        <v>36</v>
      </c>
      <c r="D180" s="287" t="s">
        <v>417</v>
      </c>
      <c r="E180" s="283" t="str">
        <f>+'PLAN INDICATIVO ORIGINAL '!$D$171</f>
        <v>GESTIÓN INSTITUCIONAL, JURIDICA Y DEFENSA</v>
      </c>
      <c r="F180" s="255" t="str">
        <f>+'PLAN INDICATIVO ORIGINAL '!$D$172</f>
        <v>PLANEACIÓN Y GESTIÓN</v>
      </c>
      <c r="G180" s="255" t="s">
        <v>549</v>
      </c>
      <c r="H180" s="296" t="str">
        <f>+'PLAN INDICATIVO ORIGINAL '!$D$228</f>
        <v xml:space="preserve">Realizar asesoría jurídica y orientar las políticas a nivel nacional sobre la aplicación de normas jurídicas para la defensa judicial y directrices normativas del Inpec. </v>
      </c>
      <c r="I180" s="255" t="s">
        <v>813</v>
      </c>
      <c r="J180" s="264" t="str">
        <f>+'PLAN INDICATIVO ORIGINAL '!$D$229</f>
        <v>JURIDICA Y DEFENSA</v>
      </c>
      <c r="K180" s="264" t="s">
        <v>767</v>
      </c>
      <c r="L180" s="141" t="str">
        <f>+'PLAN INDICATIVO ORIGINAL '!$C$230</f>
        <v>I30</v>
      </c>
      <c r="M180" s="187" t="str">
        <f>+'PLAN INDICATIVO ORIGINAL '!$E$230</f>
        <v>Porcentaje de procesos disciplinarios resueltos</v>
      </c>
      <c r="N180" s="266">
        <f>VLOOKUP(L180,'PLAN INDICATIVO ORIGINAL '!$C$13:$M$343,6,0)</f>
        <v>0.85</v>
      </c>
      <c r="O180" s="266">
        <f>VLOOKUP(L180,'PLAN INDICATIVO ORIGINAL '!$C$13:$M$343,7,0)</f>
        <v>0.88</v>
      </c>
      <c r="P180" s="266">
        <f>VLOOKUP(L180,'PLAN INDICATIVO ORIGINAL '!$C$13:$M$343,8,0)</f>
        <v>0.91</v>
      </c>
      <c r="Q180" s="266">
        <f>VLOOKUP(L180,'PLAN INDICATIVO ORIGINAL '!$C$13:$M$343,9,0)</f>
        <v>0.94</v>
      </c>
      <c r="R180" s="266">
        <f>VLOOKUP(L180,'PLAN INDICATIVO ORIGINAL '!$C$13:$M$343,10,0)</f>
        <v>0.94</v>
      </c>
      <c r="S180" s="266" t="str">
        <f>VLOOKUP(L180,'PLAN INDICATIVO ORIGINAL '!$C$13:$M$343,11,0)</f>
        <v>Porcentaje</v>
      </c>
      <c r="T180" s="258" t="e">
        <f>VLOOKUP(L180,'PLAN INDICATIVO ORIGINAL '!$C$13:$M$343,12,0)</f>
        <v>#REF!</v>
      </c>
      <c r="U180" s="258">
        <f t="shared" ref="U180:Z180" si="335">+N180*100</f>
        <v>85</v>
      </c>
      <c r="V180" s="258">
        <f t="shared" si="335"/>
        <v>88</v>
      </c>
      <c r="W180" s="258">
        <f t="shared" si="335"/>
        <v>91</v>
      </c>
      <c r="X180" s="258">
        <f t="shared" si="335"/>
        <v>94</v>
      </c>
      <c r="Y180" s="258">
        <f t="shared" si="335"/>
        <v>94</v>
      </c>
      <c r="Z180" s="258" t="e">
        <f t="shared" si="335"/>
        <v>#VALUE!</v>
      </c>
      <c r="AA180" s="114" t="str">
        <f>+'PLAN INDICATIVO ORIGINAL '!C234</f>
        <v>P219</v>
      </c>
      <c r="AB180" s="253" t="str">
        <f>+'PLAN INDICATIVO ORIGINAL '!D234</f>
        <v>Acciones de Tutela notificadas y contestadas.</v>
      </c>
      <c r="AC180" s="58" t="str">
        <f>VLOOKUP(AB180,'PLAN INDICATIVO ORIGINAL '!$D$12:$F$313,3,0)</f>
        <v>OFICINA ASESORA JURIDICA</v>
      </c>
      <c r="AD180" s="58" t="str">
        <f>VLOOKUP(AB180,'PLAN INDICATIVO ORIGINAL '!$D$12:$F$313,3,0)</f>
        <v>OFICINA ASESORA JURIDICA</v>
      </c>
      <c r="AE180" s="58" t="s">
        <v>780</v>
      </c>
      <c r="AF180" s="267">
        <f>VLOOKUP(AA180,'PLAN INDICATIVO ORIGINAL '!$C$13:$M$343,6,0)</f>
        <v>1</v>
      </c>
      <c r="AG180" s="268">
        <f>VLOOKUP(AA180,'PLAN INDICATIVO ORIGINAL '!$C$13:$M$343,7,0)</f>
        <v>1</v>
      </c>
      <c r="AH180" s="268">
        <f>VLOOKUP(AA180,'PLAN INDICATIVO ORIGINAL '!$C$13:$M$343,8,0)</f>
        <v>1</v>
      </c>
      <c r="AI180" s="268">
        <f>VLOOKUP(AA180,'PLAN INDICATIVO ORIGINAL '!$C$13:$M$343,9,0)</f>
        <v>1</v>
      </c>
      <c r="AJ180" s="268">
        <f>VLOOKUP(AA180,'PLAN INDICATIVO ORIGINAL '!$C$13:$M$343,10,0)</f>
        <v>1</v>
      </c>
      <c r="AK180" s="268" t="str">
        <f>VLOOKUP(AA180,'PLAN INDICATIVO ORIGINAL '!$C$13:$M$343,11,0)</f>
        <v>Porcentaje</v>
      </c>
      <c r="AL180" s="261" t="e">
        <f>VLOOKUP(AA180,'PLAN INDICATIVO ORIGINAL '!$C$13:$M$343,12,0)</f>
        <v>#REF!</v>
      </c>
      <c r="AM180" s="269">
        <f t="shared" ref="AM180:AR180" si="336">+AF180*100</f>
        <v>100</v>
      </c>
      <c r="AN180" s="269">
        <f t="shared" si="336"/>
        <v>100</v>
      </c>
      <c r="AO180" s="269">
        <f t="shared" si="336"/>
        <v>100</v>
      </c>
      <c r="AP180" s="269">
        <f t="shared" si="336"/>
        <v>100</v>
      </c>
      <c r="AQ180" s="269">
        <f t="shared" si="336"/>
        <v>100</v>
      </c>
      <c r="AR180" s="269" t="e">
        <f t="shared" si="336"/>
        <v>#VALUE!</v>
      </c>
      <c r="AS180" s="263" t="s">
        <v>765</v>
      </c>
      <c r="AV180" s="213" t="s">
        <v>565</v>
      </c>
      <c r="AW180" s="213" t="s">
        <v>127</v>
      </c>
      <c r="AX180" s="213" t="s">
        <v>780</v>
      </c>
      <c r="BI180" s="253">
        <v>221</v>
      </c>
      <c r="BJ180" s="58" t="s">
        <v>127</v>
      </c>
    </row>
    <row r="181" spans="1:62" ht="53.25" customHeight="1">
      <c r="A181" s="253">
        <v>139</v>
      </c>
      <c r="B181" s="253" t="str">
        <f t="shared" si="149"/>
        <v>P139</v>
      </c>
      <c r="C181" s="126" t="s">
        <v>36</v>
      </c>
      <c r="D181" s="287" t="s">
        <v>417</v>
      </c>
      <c r="E181" s="283" t="str">
        <f>+'PLAN INDICATIVO ORIGINAL '!$D$171</f>
        <v>GESTIÓN INSTITUCIONAL, JURIDICA Y DEFENSA</v>
      </c>
      <c r="F181" s="255" t="str">
        <f>+'PLAN INDICATIVO ORIGINAL '!$D$172</f>
        <v>PLANEACIÓN Y GESTIÓN</v>
      </c>
      <c r="G181" s="255" t="s">
        <v>549</v>
      </c>
      <c r="H181" s="296" t="str">
        <f>+'PLAN INDICATIVO ORIGINAL '!$D$228</f>
        <v xml:space="preserve">Realizar asesoría jurídica y orientar las políticas a nivel nacional sobre la aplicación de normas jurídicas para la defensa judicial y directrices normativas del Inpec. </v>
      </c>
      <c r="I181" s="255" t="s">
        <v>813</v>
      </c>
      <c r="J181" s="264" t="str">
        <f>+'PLAN INDICATIVO ORIGINAL '!$D$229</f>
        <v>JURIDICA Y DEFENSA</v>
      </c>
      <c r="K181" s="264" t="s">
        <v>767</v>
      </c>
      <c r="L181" s="141" t="str">
        <f>+'PLAN INDICATIVO ORIGINAL '!$C$230</f>
        <v>I30</v>
      </c>
      <c r="M181" s="187" t="str">
        <f>+'PLAN INDICATIVO ORIGINAL '!$E$230</f>
        <v>Porcentaje de procesos disciplinarios resueltos</v>
      </c>
      <c r="N181" s="266">
        <f>VLOOKUP(L181,'PLAN INDICATIVO ORIGINAL '!$C$13:$M$343,6,0)</f>
        <v>0.85</v>
      </c>
      <c r="O181" s="266">
        <f>VLOOKUP(L181,'PLAN INDICATIVO ORIGINAL '!$C$13:$M$343,7,0)</f>
        <v>0.88</v>
      </c>
      <c r="P181" s="266">
        <f>VLOOKUP(L181,'PLAN INDICATIVO ORIGINAL '!$C$13:$M$343,8,0)</f>
        <v>0.91</v>
      </c>
      <c r="Q181" s="266">
        <f>VLOOKUP(L181,'PLAN INDICATIVO ORIGINAL '!$C$13:$M$343,9,0)</f>
        <v>0.94</v>
      </c>
      <c r="R181" s="266">
        <f>VLOOKUP(L181,'PLAN INDICATIVO ORIGINAL '!$C$13:$M$343,10,0)</f>
        <v>0.94</v>
      </c>
      <c r="S181" s="266" t="str">
        <f>VLOOKUP(L181,'PLAN INDICATIVO ORIGINAL '!$C$13:$M$343,11,0)</f>
        <v>Porcentaje</v>
      </c>
      <c r="T181" s="258" t="e">
        <f>VLOOKUP(L181,'PLAN INDICATIVO ORIGINAL '!$C$13:$M$343,12,0)</f>
        <v>#REF!</v>
      </c>
      <c r="U181" s="258">
        <f t="shared" ref="U181:Z181" si="337">+N181*100</f>
        <v>85</v>
      </c>
      <c r="V181" s="258">
        <f t="shared" si="337"/>
        <v>88</v>
      </c>
      <c r="W181" s="258">
        <f t="shared" si="337"/>
        <v>91</v>
      </c>
      <c r="X181" s="258">
        <f t="shared" si="337"/>
        <v>94</v>
      </c>
      <c r="Y181" s="258">
        <f t="shared" si="337"/>
        <v>94</v>
      </c>
      <c r="Z181" s="258" t="e">
        <f t="shared" si="337"/>
        <v>#VALUE!</v>
      </c>
      <c r="AA181" s="114" t="str">
        <f>+'PLAN INDICATIVO ORIGINAL '!C235</f>
        <v>P139</v>
      </c>
      <c r="AB181" s="253" t="str">
        <f>+'PLAN INDICATIVO ORIGINAL '!D235</f>
        <v xml:space="preserve">Conceptos jurídicos en materia de régimen penitenciario y carcelario, administrativo y legal. solicitados y resueltos </v>
      </c>
      <c r="AC181" s="58" t="str">
        <f>VLOOKUP(AB181,'PLAN INDICATIVO ORIGINAL '!$D$12:$F$313,3,0)</f>
        <v>OFICINA ASESORA JURIDICA</v>
      </c>
      <c r="AD181" s="58" t="str">
        <f>VLOOKUP(AB181,'PLAN INDICATIVO ORIGINAL '!$D$12:$F$313,3,0)</f>
        <v>OFICINA ASESORA JURIDICA</v>
      </c>
      <c r="AE181" s="58" t="s">
        <v>780</v>
      </c>
      <c r="AF181" s="267">
        <f>VLOOKUP(AA181,'PLAN INDICATIVO ORIGINAL '!$C$13:$M$343,6,0)</f>
        <v>0.8</v>
      </c>
      <c r="AG181" s="268">
        <f>VLOOKUP(AA181,'PLAN INDICATIVO ORIGINAL '!$C$13:$M$343,7,0)</f>
        <v>0.83</v>
      </c>
      <c r="AH181" s="268">
        <f>VLOOKUP(AA181,'PLAN INDICATIVO ORIGINAL '!$C$13:$M$343,8,0)</f>
        <v>0.85</v>
      </c>
      <c r="AI181" s="268">
        <f>VLOOKUP(AA181,'PLAN INDICATIVO ORIGINAL '!$C$13:$M$343,9,0)</f>
        <v>0.9</v>
      </c>
      <c r="AJ181" s="268">
        <f>VLOOKUP(AA181,'PLAN INDICATIVO ORIGINAL '!$C$13:$M$343,10,0)</f>
        <v>0.9</v>
      </c>
      <c r="AK181" s="268" t="str">
        <f>VLOOKUP(AA181,'PLAN INDICATIVO ORIGINAL '!$C$13:$M$343,11,0)</f>
        <v>Porcentaje</v>
      </c>
      <c r="AL181" s="261" t="e">
        <f>VLOOKUP(AA181,'PLAN INDICATIVO ORIGINAL '!$C$13:$M$343,12,0)</f>
        <v>#REF!</v>
      </c>
      <c r="AM181" s="269">
        <f t="shared" ref="AM181:AR181" si="338">+AF181*100</f>
        <v>80</v>
      </c>
      <c r="AN181" s="269">
        <f t="shared" si="338"/>
        <v>83</v>
      </c>
      <c r="AO181" s="269">
        <f t="shared" si="338"/>
        <v>85</v>
      </c>
      <c r="AP181" s="269">
        <f t="shared" si="338"/>
        <v>90</v>
      </c>
      <c r="AQ181" s="269">
        <f t="shared" si="338"/>
        <v>90</v>
      </c>
      <c r="AR181" s="269" t="e">
        <f t="shared" si="338"/>
        <v>#VALUE!</v>
      </c>
      <c r="AS181" s="263" t="s">
        <v>765</v>
      </c>
      <c r="AV181" s="213" t="s">
        <v>567</v>
      </c>
      <c r="AW181" s="213" t="s">
        <v>127</v>
      </c>
      <c r="AX181" s="213" t="s">
        <v>780</v>
      </c>
      <c r="BI181" s="253">
        <v>223</v>
      </c>
      <c r="BJ181" s="58" t="s">
        <v>127</v>
      </c>
    </row>
    <row r="182" spans="1:62" ht="75.75" customHeight="1">
      <c r="A182" s="253">
        <v>221</v>
      </c>
      <c r="B182" s="253" t="str">
        <f t="shared" si="149"/>
        <v>P221</v>
      </c>
      <c r="C182" s="126" t="s">
        <v>36</v>
      </c>
      <c r="D182" s="287" t="s">
        <v>417</v>
      </c>
      <c r="E182" s="283" t="str">
        <f>+'PLAN INDICATIVO ORIGINAL '!$D$171</f>
        <v>GESTIÓN INSTITUCIONAL, JURIDICA Y DEFENSA</v>
      </c>
      <c r="F182" s="255" t="str">
        <f>+'PLAN INDICATIVO ORIGINAL '!$D$172</f>
        <v>PLANEACIÓN Y GESTIÓN</v>
      </c>
      <c r="G182" s="255" t="s">
        <v>549</v>
      </c>
      <c r="H182" s="296" t="str">
        <f>+'PLAN INDICATIVO ORIGINAL '!$D$228</f>
        <v xml:space="preserve">Realizar asesoría jurídica y orientar las políticas a nivel nacional sobre la aplicación de normas jurídicas para la defensa judicial y directrices normativas del Inpec. </v>
      </c>
      <c r="I182" s="255" t="s">
        <v>813</v>
      </c>
      <c r="J182" s="264" t="str">
        <f>+'PLAN INDICATIVO ORIGINAL '!$D$229</f>
        <v>JURIDICA Y DEFENSA</v>
      </c>
      <c r="K182" s="264" t="s">
        <v>767</v>
      </c>
      <c r="L182" s="141" t="str">
        <f>+'PLAN INDICATIVO ORIGINAL '!$C$230</f>
        <v>I30</v>
      </c>
      <c r="M182" s="187" t="str">
        <f>+'PLAN INDICATIVO ORIGINAL '!$E$230</f>
        <v>Porcentaje de procesos disciplinarios resueltos</v>
      </c>
      <c r="N182" s="266">
        <f>VLOOKUP(L182,'PLAN INDICATIVO ORIGINAL '!$C$13:$M$343,6,0)</f>
        <v>0.85</v>
      </c>
      <c r="O182" s="266">
        <f>VLOOKUP(L182,'PLAN INDICATIVO ORIGINAL '!$C$13:$M$343,7,0)</f>
        <v>0.88</v>
      </c>
      <c r="P182" s="266">
        <f>VLOOKUP(L182,'PLAN INDICATIVO ORIGINAL '!$C$13:$M$343,8,0)</f>
        <v>0.91</v>
      </c>
      <c r="Q182" s="266">
        <f>VLOOKUP(L182,'PLAN INDICATIVO ORIGINAL '!$C$13:$M$343,9,0)</f>
        <v>0.94</v>
      </c>
      <c r="R182" s="266">
        <f>VLOOKUP(L182,'PLAN INDICATIVO ORIGINAL '!$C$13:$M$343,10,0)</f>
        <v>0.94</v>
      </c>
      <c r="S182" s="266" t="str">
        <f>VLOOKUP(L182,'PLAN INDICATIVO ORIGINAL '!$C$13:$M$343,11,0)</f>
        <v>Porcentaje</v>
      </c>
      <c r="T182" s="258" t="e">
        <f>VLOOKUP(L182,'PLAN INDICATIVO ORIGINAL '!$C$13:$M$343,12,0)</f>
        <v>#REF!</v>
      </c>
      <c r="U182" s="258">
        <f t="shared" ref="U182:Z182" si="339">+N182*100</f>
        <v>85</v>
      </c>
      <c r="V182" s="258">
        <f t="shared" si="339"/>
        <v>88</v>
      </c>
      <c r="W182" s="258">
        <f t="shared" si="339"/>
        <v>91</v>
      </c>
      <c r="X182" s="258">
        <f t="shared" si="339"/>
        <v>94</v>
      </c>
      <c r="Y182" s="258">
        <f t="shared" si="339"/>
        <v>94</v>
      </c>
      <c r="Z182" s="258" t="e">
        <f t="shared" si="339"/>
        <v>#VALUE!</v>
      </c>
      <c r="AA182" s="114" t="str">
        <f>+'PLAN INDICATIVO ORIGINAL '!C236</f>
        <v>P221</v>
      </c>
      <c r="AB182" s="253" t="str">
        <f>+'PLAN INDICATIVO ORIGINAL '!D236</f>
        <v>Procesos de jurisdicción coactiva gestionados de las vigencias  2005-2015</v>
      </c>
      <c r="AC182" s="58" t="str">
        <f>VLOOKUP(AB182,'PLAN INDICATIVO ORIGINAL '!$D$12:$F$313,3,0)</f>
        <v>OFICINA ASESORA JURIDICA</v>
      </c>
      <c r="AD182" s="58" t="str">
        <f>VLOOKUP(AB182,'PLAN INDICATIVO ORIGINAL '!$D$12:$F$313,3,0)</f>
        <v>OFICINA ASESORA JURIDICA</v>
      </c>
      <c r="AE182" s="58" t="s">
        <v>780</v>
      </c>
      <c r="AF182" s="267">
        <f>VLOOKUP(AA182,'PLAN INDICATIVO ORIGINAL '!$C$13:$M$343,6,0)</f>
        <v>0.1</v>
      </c>
      <c r="AG182" s="268">
        <f>VLOOKUP(AA182,'PLAN INDICATIVO ORIGINAL '!$C$13:$M$343,7,0)</f>
        <v>0.11</v>
      </c>
      <c r="AH182" s="268">
        <f>VLOOKUP(AA182,'PLAN INDICATIVO ORIGINAL '!$C$13:$M$343,8,0)</f>
        <v>0.12</v>
      </c>
      <c r="AI182" s="268">
        <f>VLOOKUP(AA182,'PLAN INDICATIVO ORIGINAL '!$C$13:$M$343,9,0)</f>
        <v>0.15</v>
      </c>
      <c r="AJ182" s="268">
        <f>VLOOKUP(AA182,'PLAN INDICATIVO ORIGINAL '!$C$13:$M$343,10,0)</f>
        <v>0.15</v>
      </c>
      <c r="AK182" s="268" t="str">
        <f>VLOOKUP(AA182,'PLAN INDICATIVO ORIGINAL '!$C$13:$M$343,11,0)</f>
        <v>Porcentaje</v>
      </c>
      <c r="AL182" s="261" t="e">
        <f>VLOOKUP(AA182,'PLAN INDICATIVO ORIGINAL '!$C$13:$M$343,12,0)</f>
        <v>#REF!</v>
      </c>
      <c r="AM182" s="269">
        <f t="shared" ref="AM182:AR182" si="340">+AF182*100</f>
        <v>10</v>
      </c>
      <c r="AN182" s="269">
        <f t="shared" si="340"/>
        <v>11</v>
      </c>
      <c r="AO182" s="269">
        <f t="shared" si="340"/>
        <v>12</v>
      </c>
      <c r="AP182" s="269">
        <f t="shared" si="340"/>
        <v>15</v>
      </c>
      <c r="AQ182" s="269">
        <f t="shared" si="340"/>
        <v>15</v>
      </c>
      <c r="AR182" s="269" t="e">
        <f t="shared" si="340"/>
        <v>#VALUE!</v>
      </c>
      <c r="AS182" s="263" t="s">
        <v>765</v>
      </c>
      <c r="AV182" s="213" t="s">
        <v>569</v>
      </c>
      <c r="AW182" s="213" t="s">
        <v>127</v>
      </c>
      <c r="AX182" s="213" t="s">
        <v>780</v>
      </c>
      <c r="BI182" s="253">
        <v>93</v>
      </c>
      <c r="BJ182" s="58" t="s">
        <v>127</v>
      </c>
    </row>
    <row r="183" spans="1:62" ht="99" customHeight="1">
      <c r="A183" s="253">
        <v>223</v>
      </c>
      <c r="B183" s="253" t="str">
        <f t="shared" si="149"/>
        <v>P223</v>
      </c>
      <c r="C183" s="126" t="s">
        <v>36</v>
      </c>
      <c r="D183" s="287" t="s">
        <v>417</v>
      </c>
      <c r="E183" s="283" t="str">
        <f>+'PLAN INDICATIVO ORIGINAL '!$D$171</f>
        <v>GESTIÓN INSTITUCIONAL, JURIDICA Y DEFENSA</v>
      </c>
      <c r="F183" s="255" t="str">
        <f>+'PLAN INDICATIVO ORIGINAL '!$D$172</f>
        <v>PLANEACIÓN Y GESTIÓN</v>
      </c>
      <c r="G183" s="255" t="s">
        <v>549</v>
      </c>
      <c r="H183" s="296" t="str">
        <f>+'PLAN INDICATIVO ORIGINAL '!$D$228</f>
        <v xml:space="preserve">Realizar asesoría jurídica y orientar las políticas a nivel nacional sobre la aplicación de normas jurídicas para la defensa judicial y directrices normativas del Inpec. </v>
      </c>
      <c r="I183" s="255" t="s">
        <v>813</v>
      </c>
      <c r="J183" s="264" t="str">
        <f>+'PLAN INDICATIVO ORIGINAL '!$D$229</f>
        <v>JURIDICA Y DEFENSA</v>
      </c>
      <c r="K183" s="264" t="s">
        <v>767</v>
      </c>
      <c r="L183" s="141" t="str">
        <f>+'PLAN INDICATIVO ORIGINAL '!$C$230</f>
        <v>I30</v>
      </c>
      <c r="M183" s="187" t="str">
        <f>+'PLAN INDICATIVO ORIGINAL '!$E$230</f>
        <v>Porcentaje de procesos disciplinarios resueltos</v>
      </c>
      <c r="N183" s="266">
        <f>VLOOKUP(L183,'PLAN INDICATIVO ORIGINAL '!$C$13:$M$343,6,0)</f>
        <v>0.85</v>
      </c>
      <c r="O183" s="266">
        <f>VLOOKUP(L183,'PLAN INDICATIVO ORIGINAL '!$C$13:$M$343,7,0)</f>
        <v>0.88</v>
      </c>
      <c r="P183" s="266">
        <f>VLOOKUP(L183,'PLAN INDICATIVO ORIGINAL '!$C$13:$M$343,8,0)</f>
        <v>0.91</v>
      </c>
      <c r="Q183" s="266">
        <f>VLOOKUP(L183,'PLAN INDICATIVO ORIGINAL '!$C$13:$M$343,9,0)</f>
        <v>0.94</v>
      </c>
      <c r="R183" s="266">
        <f>VLOOKUP(L183,'PLAN INDICATIVO ORIGINAL '!$C$13:$M$343,10,0)</f>
        <v>0.94</v>
      </c>
      <c r="S183" s="266" t="str">
        <f>VLOOKUP(L183,'PLAN INDICATIVO ORIGINAL '!$C$13:$M$343,11,0)</f>
        <v>Porcentaje</v>
      </c>
      <c r="T183" s="258" t="e">
        <f>VLOOKUP(L183,'PLAN INDICATIVO ORIGINAL '!$C$13:$M$343,12,0)</f>
        <v>#REF!</v>
      </c>
      <c r="U183" s="258">
        <f t="shared" ref="U183:Z183" si="341">+N183*100</f>
        <v>85</v>
      </c>
      <c r="V183" s="258">
        <f t="shared" si="341"/>
        <v>88</v>
      </c>
      <c r="W183" s="258">
        <f t="shared" si="341"/>
        <v>91</v>
      </c>
      <c r="X183" s="258">
        <f t="shared" si="341"/>
        <v>94</v>
      </c>
      <c r="Y183" s="258">
        <f t="shared" si="341"/>
        <v>94</v>
      </c>
      <c r="Z183" s="258" t="e">
        <f t="shared" si="341"/>
        <v>#VALUE!</v>
      </c>
      <c r="AA183" s="114" t="str">
        <f>+'PLAN INDICATIVO ORIGINAL '!C237</f>
        <v>P223</v>
      </c>
      <c r="AB183" s="253" t="str">
        <f>+'PLAN INDICATIVO ORIGINAL '!D237</f>
        <v>Normas jurídicas  relacionada con la legislación Nacional  vigentes del periodo 1992-2015 compiladas.</v>
      </c>
      <c r="AC183" s="58" t="str">
        <f>VLOOKUP(AB183,'PLAN INDICATIVO ORIGINAL '!$D$12:$F$313,3,0)</f>
        <v>OFICINA ASESORA JURIDICA</v>
      </c>
      <c r="AD183" s="58" t="str">
        <f>VLOOKUP(AB183,'PLAN INDICATIVO ORIGINAL '!$D$12:$F$313,3,0)</f>
        <v>OFICINA ASESORA JURIDICA</v>
      </c>
      <c r="AE183" s="58" t="s">
        <v>780</v>
      </c>
      <c r="AF183" s="259">
        <f>VLOOKUP(AA183,'PLAN INDICATIVO ORIGINAL '!$C$13:$M$343,6,0)</f>
        <v>1</v>
      </c>
      <c r="AG183" s="260">
        <f>VLOOKUP(AA183,'PLAN INDICATIVO ORIGINAL '!$C$13:$M$343,7,0)</f>
        <v>0</v>
      </c>
      <c r="AH183" s="260">
        <f>VLOOKUP(AA183,'PLAN INDICATIVO ORIGINAL '!$C$13:$M$343,8,0)</f>
        <v>0</v>
      </c>
      <c r="AI183" s="260">
        <f>VLOOKUP(AA183,'PLAN INDICATIVO ORIGINAL '!$C$13:$M$343,9,0)</f>
        <v>0</v>
      </c>
      <c r="AJ183" s="260">
        <f>VLOOKUP(AA183,'PLAN INDICATIVO ORIGINAL '!$C$13:$M$343,10,0)</f>
        <v>1</v>
      </c>
      <c r="AK183" s="260" t="str">
        <f>VLOOKUP(AA183,'PLAN INDICATIVO ORIGINAL '!$C$13:$M$343,11,0)</f>
        <v>Número</v>
      </c>
      <c r="AL183" s="261" t="e">
        <f>VLOOKUP(AA183,'PLAN INDICATIVO ORIGINAL '!$C$13:$M$343,12,0)</f>
        <v>#REF!</v>
      </c>
      <c r="AM183" s="262">
        <f t="shared" ref="AM183:AR183" si="342">+AF183</f>
        <v>1</v>
      </c>
      <c r="AN183" s="262">
        <f t="shared" si="342"/>
        <v>0</v>
      </c>
      <c r="AO183" s="262">
        <f t="shared" si="342"/>
        <v>0</v>
      </c>
      <c r="AP183" s="262">
        <f t="shared" si="342"/>
        <v>0</v>
      </c>
      <c r="AQ183" s="262">
        <f t="shared" si="342"/>
        <v>1</v>
      </c>
      <c r="AR183" s="262" t="str">
        <f t="shared" si="342"/>
        <v>Número</v>
      </c>
      <c r="AS183" s="263" t="s">
        <v>765</v>
      </c>
      <c r="AV183" s="213" t="s">
        <v>571</v>
      </c>
      <c r="AW183" s="213" t="s">
        <v>127</v>
      </c>
      <c r="AX183" s="213" t="s">
        <v>780</v>
      </c>
      <c r="BI183" s="253">
        <v>88</v>
      </c>
      <c r="BJ183" s="58" t="s">
        <v>127</v>
      </c>
    </row>
    <row r="184" spans="1:62" ht="42.75" customHeight="1">
      <c r="A184" s="253">
        <v>93</v>
      </c>
      <c r="B184" s="253" t="str">
        <f t="shared" si="149"/>
        <v>P93</v>
      </c>
      <c r="C184" s="120" t="s">
        <v>59</v>
      </c>
      <c r="D184" s="287" t="s">
        <v>417</v>
      </c>
      <c r="E184" s="283" t="str">
        <f>+'PLAN INDICATIVO ORIGINAL '!$D$171</f>
        <v>GESTIÓN INSTITUCIONAL, JURIDICA Y DEFENSA</v>
      </c>
      <c r="F184" s="255" t="str">
        <f>+'PLAN INDICATIVO ORIGINAL '!$D$172</f>
        <v>PLANEACIÓN Y GESTIÓN</v>
      </c>
      <c r="G184" s="255" t="s">
        <v>549</v>
      </c>
      <c r="H184" s="296" t="str">
        <f>+'PLAN INDICATIVO ORIGINAL '!$D$228</f>
        <v xml:space="preserve">Realizar asesoría jurídica y orientar las políticas a nivel nacional sobre la aplicación de normas jurídicas para la defensa judicial y directrices normativas del Inpec. </v>
      </c>
      <c r="I184" s="255" t="s">
        <v>813</v>
      </c>
      <c r="J184" s="264" t="str">
        <f>+'PLAN INDICATIVO ORIGINAL '!$D$229</f>
        <v>JURIDICA Y DEFENSA</v>
      </c>
      <c r="K184" s="264" t="s">
        <v>767</v>
      </c>
      <c r="L184" s="141" t="str">
        <f>+'PLAN INDICATIVO ORIGINAL '!$C$230</f>
        <v>I30</v>
      </c>
      <c r="M184" s="187" t="str">
        <f>+'PLAN INDICATIVO ORIGINAL '!$E$230</f>
        <v>Porcentaje de procesos disciplinarios resueltos</v>
      </c>
      <c r="N184" s="266">
        <f>VLOOKUP(L184,'PLAN INDICATIVO ORIGINAL '!$C$13:$M$343,6,0)</f>
        <v>0.85</v>
      </c>
      <c r="O184" s="266">
        <f>VLOOKUP(L184,'PLAN INDICATIVO ORIGINAL '!$C$13:$M$343,7,0)</f>
        <v>0.88</v>
      </c>
      <c r="P184" s="266">
        <f>VLOOKUP(L184,'PLAN INDICATIVO ORIGINAL '!$C$13:$M$343,8,0)</f>
        <v>0.91</v>
      </c>
      <c r="Q184" s="266">
        <f>VLOOKUP(L184,'PLAN INDICATIVO ORIGINAL '!$C$13:$M$343,9,0)</f>
        <v>0.94</v>
      </c>
      <c r="R184" s="266">
        <f>VLOOKUP(L184,'PLAN INDICATIVO ORIGINAL '!$C$13:$M$343,10,0)</f>
        <v>0.94</v>
      </c>
      <c r="S184" s="266" t="str">
        <f>VLOOKUP(L184,'PLAN INDICATIVO ORIGINAL '!$C$13:$M$343,11,0)</f>
        <v>Porcentaje</v>
      </c>
      <c r="T184" s="258" t="e">
        <f>VLOOKUP(L184,'PLAN INDICATIVO ORIGINAL '!$C$13:$M$343,12,0)</f>
        <v>#REF!</v>
      </c>
      <c r="U184" s="258">
        <f t="shared" ref="U184:Z184" si="343">+N184*100</f>
        <v>85</v>
      </c>
      <c r="V184" s="258">
        <f t="shared" si="343"/>
        <v>88</v>
      </c>
      <c r="W184" s="258">
        <f t="shared" si="343"/>
        <v>91</v>
      </c>
      <c r="X184" s="258">
        <f t="shared" si="343"/>
        <v>94</v>
      </c>
      <c r="Y184" s="258">
        <f t="shared" si="343"/>
        <v>94</v>
      </c>
      <c r="Z184" s="258" t="e">
        <f t="shared" si="343"/>
        <v>#VALUE!</v>
      </c>
      <c r="AA184" s="114" t="str">
        <f>+'PLAN INDICATIVO ORIGINAL '!C238</f>
        <v>P93</v>
      </c>
      <c r="AB184" s="253" t="str">
        <f>+'PLAN INDICATIVO ORIGINAL '!D238</f>
        <v xml:space="preserve">Mesas de trabajo para evaluar el avance y las complejidades presentadas en el estudio de los procesos disciplinarios, realizadas mensualmente </v>
      </c>
      <c r="AC184" s="58" t="str">
        <f>VLOOKUP(AB184,'PLAN INDICATIVO ORIGINAL '!$D$12:$F$313,3,0)</f>
        <v>OFICINA ASESORA JURIDICA</v>
      </c>
      <c r="AD184" s="58" t="str">
        <f>VLOOKUP(AB184,'PLAN INDICATIVO ORIGINAL '!$D$12:$F$313,3,0)</f>
        <v>OFICINA ASESORA JURIDICA</v>
      </c>
      <c r="AE184" s="58" t="s">
        <v>780</v>
      </c>
      <c r="AF184" s="259">
        <f>VLOOKUP(AA184,'PLAN INDICATIVO ORIGINAL '!$C$13:$M$343,6,0)</f>
        <v>12</v>
      </c>
      <c r="AG184" s="260">
        <f>VLOOKUP(AA184,'PLAN INDICATIVO ORIGINAL '!$C$13:$M$343,7,0)</f>
        <v>12</v>
      </c>
      <c r="AH184" s="260">
        <f>VLOOKUP(AA184,'PLAN INDICATIVO ORIGINAL '!$C$13:$M$343,8,0)</f>
        <v>12</v>
      </c>
      <c r="AI184" s="260">
        <f>VLOOKUP(AA184,'PLAN INDICATIVO ORIGINAL '!$C$13:$M$343,9,0)</f>
        <v>12</v>
      </c>
      <c r="AJ184" s="260">
        <f>VLOOKUP(AA184,'PLAN INDICATIVO ORIGINAL '!$C$13:$M$343,10,0)</f>
        <v>12</v>
      </c>
      <c r="AK184" s="260" t="str">
        <f>VLOOKUP(AA184,'PLAN INDICATIVO ORIGINAL '!$C$13:$M$343,11,0)</f>
        <v>Número</v>
      </c>
      <c r="AL184" s="261" t="e">
        <f>VLOOKUP(AA184,'PLAN INDICATIVO ORIGINAL '!$C$13:$M$343,12,0)</f>
        <v>#REF!</v>
      </c>
      <c r="AM184" s="262">
        <f t="shared" ref="AM184:AR184" si="344">+AF184</f>
        <v>12</v>
      </c>
      <c r="AN184" s="262">
        <f t="shared" si="344"/>
        <v>12</v>
      </c>
      <c r="AO184" s="262">
        <f t="shared" si="344"/>
        <v>12</v>
      </c>
      <c r="AP184" s="262">
        <f t="shared" si="344"/>
        <v>12</v>
      </c>
      <c r="AQ184" s="262">
        <f t="shared" si="344"/>
        <v>12</v>
      </c>
      <c r="AR184" s="262" t="str">
        <f t="shared" si="344"/>
        <v>Número</v>
      </c>
      <c r="AS184" s="263" t="s">
        <v>765</v>
      </c>
      <c r="AV184" s="213" t="s">
        <v>573</v>
      </c>
      <c r="AW184" s="213" t="s">
        <v>127</v>
      </c>
      <c r="AX184" s="213" t="s">
        <v>780</v>
      </c>
      <c r="BI184" s="253">
        <v>65</v>
      </c>
      <c r="BJ184" s="58" t="s">
        <v>558</v>
      </c>
    </row>
    <row r="185" spans="1:62" ht="30" customHeight="1">
      <c r="A185" s="253">
        <v>88</v>
      </c>
      <c r="B185" s="253" t="str">
        <f t="shared" si="149"/>
        <v>P88</v>
      </c>
      <c r="C185" s="120" t="s">
        <v>59</v>
      </c>
      <c r="D185" s="287" t="s">
        <v>417</v>
      </c>
      <c r="E185" s="283" t="str">
        <f>+'PLAN INDICATIVO ORIGINAL '!$D$171</f>
        <v>GESTIÓN INSTITUCIONAL, JURIDICA Y DEFENSA</v>
      </c>
      <c r="F185" s="255" t="str">
        <f>+'PLAN INDICATIVO ORIGINAL '!$D$172</f>
        <v>PLANEACIÓN Y GESTIÓN</v>
      </c>
      <c r="G185" s="255" t="s">
        <v>549</v>
      </c>
      <c r="H185" s="296" t="str">
        <f>+'PLAN INDICATIVO ORIGINAL '!$D$228</f>
        <v xml:space="preserve">Realizar asesoría jurídica y orientar las políticas a nivel nacional sobre la aplicación de normas jurídicas para la defensa judicial y directrices normativas del Inpec. </v>
      </c>
      <c r="I185" s="255" t="s">
        <v>813</v>
      </c>
      <c r="J185" s="264" t="str">
        <f>+'PLAN INDICATIVO ORIGINAL '!$D$229</f>
        <v>JURIDICA Y DEFENSA</v>
      </c>
      <c r="K185" s="264" t="s">
        <v>767</v>
      </c>
      <c r="L185" s="141" t="str">
        <f>+'PLAN INDICATIVO ORIGINAL '!$C$230</f>
        <v>I30</v>
      </c>
      <c r="M185" s="187" t="str">
        <f>+'PLAN INDICATIVO ORIGINAL '!$E$230</f>
        <v>Porcentaje de procesos disciplinarios resueltos</v>
      </c>
      <c r="N185" s="266">
        <f>VLOOKUP(L185,'PLAN INDICATIVO ORIGINAL '!$C$13:$M$343,6,0)</f>
        <v>0.85</v>
      </c>
      <c r="O185" s="266">
        <f>VLOOKUP(L185,'PLAN INDICATIVO ORIGINAL '!$C$13:$M$343,7,0)</f>
        <v>0.88</v>
      </c>
      <c r="P185" s="266">
        <f>VLOOKUP(L185,'PLAN INDICATIVO ORIGINAL '!$C$13:$M$343,8,0)</f>
        <v>0.91</v>
      </c>
      <c r="Q185" s="266">
        <f>VLOOKUP(L185,'PLAN INDICATIVO ORIGINAL '!$C$13:$M$343,9,0)</f>
        <v>0.94</v>
      </c>
      <c r="R185" s="266">
        <f>VLOOKUP(L185,'PLAN INDICATIVO ORIGINAL '!$C$13:$M$343,10,0)</f>
        <v>0.94</v>
      </c>
      <c r="S185" s="266" t="str">
        <f>VLOOKUP(L185,'PLAN INDICATIVO ORIGINAL '!$C$13:$M$343,11,0)</f>
        <v>Porcentaje</v>
      </c>
      <c r="T185" s="258" t="e">
        <f>VLOOKUP(L185,'PLAN INDICATIVO ORIGINAL '!$C$13:$M$343,12,0)</f>
        <v>#REF!</v>
      </c>
      <c r="U185" s="258">
        <f t="shared" ref="U185:Z185" si="345">+N185*100</f>
        <v>85</v>
      </c>
      <c r="V185" s="258">
        <f t="shared" si="345"/>
        <v>88</v>
      </c>
      <c r="W185" s="258">
        <f t="shared" si="345"/>
        <v>91</v>
      </c>
      <c r="X185" s="258">
        <f t="shared" si="345"/>
        <v>94</v>
      </c>
      <c r="Y185" s="258">
        <f t="shared" si="345"/>
        <v>94</v>
      </c>
      <c r="Z185" s="258" t="e">
        <f t="shared" si="345"/>
        <v>#VALUE!</v>
      </c>
      <c r="AA185" s="114" t="str">
        <f>+'PLAN INDICATIVO ORIGINAL '!C239</f>
        <v>P88</v>
      </c>
      <c r="AB185" s="253" t="str">
        <f>+'PLAN INDICATIVO ORIGINAL '!D239</f>
        <v>Base de datos de los procesos disciplinarios en segunda instancia que alerte sobre los vencimientos de los tiempos para resolver, crear y actualizada</v>
      </c>
      <c r="AC185" s="58" t="str">
        <f>VLOOKUP(AB185,'PLAN INDICATIVO ORIGINAL '!$D$12:$F$313,3,0)</f>
        <v>OFICINA ASESORA JURIDICA</v>
      </c>
      <c r="AD185" s="58" t="str">
        <f>VLOOKUP(AB185,'PLAN INDICATIVO ORIGINAL '!$D$12:$F$313,3,0)</f>
        <v>OFICINA ASESORA JURIDICA</v>
      </c>
      <c r="AE185" s="58" t="s">
        <v>780</v>
      </c>
      <c r="AF185" s="259">
        <f>VLOOKUP(AA185,'PLAN INDICATIVO ORIGINAL '!$C$13:$M$343,6,0)</f>
        <v>1</v>
      </c>
      <c r="AG185" s="260">
        <f>VLOOKUP(AA185,'PLAN INDICATIVO ORIGINAL '!$C$13:$M$343,7,0)</f>
        <v>1</v>
      </c>
      <c r="AH185" s="260">
        <f>VLOOKUP(AA185,'PLAN INDICATIVO ORIGINAL '!$C$13:$M$343,8,0)</f>
        <v>1</v>
      </c>
      <c r="AI185" s="260">
        <f>VLOOKUP(AA185,'PLAN INDICATIVO ORIGINAL '!$C$13:$M$343,9,0)</f>
        <v>1</v>
      </c>
      <c r="AJ185" s="260">
        <f>VLOOKUP(AA185,'PLAN INDICATIVO ORIGINAL '!$C$13:$M$343,10,0)</f>
        <v>1</v>
      </c>
      <c r="AK185" s="260" t="str">
        <f>VLOOKUP(AA185,'PLAN INDICATIVO ORIGINAL '!$C$13:$M$343,11,0)</f>
        <v>Número</v>
      </c>
      <c r="AL185" s="261" t="e">
        <f>VLOOKUP(AA185,'PLAN INDICATIVO ORIGINAL '!$C$13:$M$343,12,0)</f>
        <v>#REF!</v>
      </c>
      <c r="AM185" s="262">
        <f t="shared" ref="AM185:AR185" si="346">+AF185</f>
        <v>1</v>
      </c>
      <c r="AN185" s="262">
        <f t="shared" si="346"/>
        <v>1</v>
      </c>
      <c r="AO185" s="262">
        <f t="shared" si="346"/>
        <v>1</v>
      </c>
      <c r="AP185" s="262">
        <f t="shared" si="346"/>
        <v>1</v>
      </c>
      <c r="AQ185" s="262">
        <f t="shared" si="346"/>
        <v>1</v>
      </c>
      <c r="AR185" s="262" t="str">
        <f t="shared" si="346"/>
        <v>Número</v>
      </c>
      <c r="AS185" s="263" t="s">
        <v>765</v>
      </c>
      <c r="AV185" s="213" t="s">
        <v>575</v>
      </c>
      <c r="AW185" s="213" t="s">
        <v>127</v>
      </c>
      <c r="AX185" s="213" t="s">
        <v>780</v>
      </c>
      <c r="BI185" s="253">
        <v>66</v>
      </c>
      <c r="BJ185" s="58" t="s">
        <v>558</v>
      </c>
    </row>
    <row r="186" spans="1:62" ht="21.75" customHeight="1">
      <c r="A186" s="253">
        <v>65</v>
      </c>
      <c r="B186" s="253" t="str">
        <f t="shared" si="149"/>
        <v>P65</v>
      </c>
      <c r="C186" s="120" t="s">
        <v>56</v>
      </c>
      <c r="D186" s="287" t="s">
        <v>417</v>
      </c>
      <c r="E186" s="283" t="str">
        <f>+'PLAN INDICATIVO ORIGINAL '!$D$171</f>
        <v>GESTIÓN INSTITUCIONAL, JURIDICA Y DEFENSA</v>
      </c>
      <c r="F186" s="255" t="str">
        <f>+'PLAN INDICATIVO ORIGINAL '!$D$172</f>
        <v>PLANEACIÓN Y GESTIÓN</v>
      </c>
      <c r="G186" s="255" t="s">
        <v>549</v>
      </c>
      <c r="H186" s="296" t="str">
        <f>+'PLAN INDICATIVO ORIGINAL '!$D$228</f>
        <v xml:space="preserve">Realizar asesoría jurídica y orientar las políticas a nivel nacional sobre la aplicación de normas jurídicas para la defensa judicial y directrices normativas del Inpec. </v>
      </c>
      <c r="I186" s="255" t="s">
        <v>813</v>
      </c>
      <c r="J186" s="264" t="str">
        <f>+'PLAN INDICATIVO ORIGINAL '!$D$229</f>
        <v>JURIDICA Y DEFENSA</v>
      </c>
      <c r="K186" s="264" t="s">
        <v>767</v>
      </c>
      <c r="L186" s="141" t="str">
        <f>+'PLAN INDICATIVO ORIGINAL '!$C$230</f>
        <v>I30</v>
      </c>
      <c r="M186" s="187" t="str">
        <f>+'PLAN INDICATIVO ORIGINAL '!$E$230</f>
        <v>Porcentaje de procesos disciplinarios resueltos</v>
      </c>
      <c r="N186" s="266">
        <f>VLOOKUP(L186,'PLAN INDICATIVO ORIGINAL '!$C$13:$M$343,6,0)</f>
        <v>0.85</v>
      </c>
      <c r="O186" s="266">
        <f>VLOOKUP(L186,'PLAN INDICATIVO ORIGINAL '!$C$13:$M$343,7,0)</f>
        <v>0.88</v>
      </c>
      <c r="P186" s="266">
        <f>VLOOKUP(L186,'PLAN INDICATIVO ORIGINAL '!$C$13:$M$343,8,0)</f>
        <v>0.91</v>
      </c>
      <c r="Q186" s="266">
        <f>VLOOKUP(L186,'PLAN INDICATIVO ORIGINAL '!$C$13:$M$343,9,0)</f>
        <v>0.94</v>
      </c>
      <c r="R186" s="266">
        <f>VLOOKUP(L186,'PLAN INDICATIVO ORIGINAL '!$C$13:$M$343,10,0)</f>
        <v>0.94</v>
      </c>
      <c r="S186" s="266" t="str">
        <f>VLOOKUP(L186,'PLAN INDICATIVO ORIGINAL '!$C$13:$M$343,11,0)</f>
        <v>Porcentaje</v>
      </c>
      <c r="T186" s="258" t="e">
        <f>VLOOKUP(L186,'PLAN INDICATIVO ORIGINAL '!$C$13:$M$343,12,0)</f>
        <v>#REF!</v>
      </c>
      <c r="U186" s="258">
        <f t="shared" ref="U186:Z186" si="347">+N186*100</f>
        <v>85</v>
      </c>
      <c r="V186" s="258">
        <f t="shared" si="347"/>
        <v>88</v>
      </c>
      <c r="W186" s="258">
        <f t="shared" si="347"/>
        <v>91</v>
      </c>
      <c r="X186" s="258">
        <f t="shared" si="347"/>
        <v>94</v>
      </c>
      <c r="Y186" s="258">
        <f t="shared" si="347"/>
        <v>94</v>
      </c>
      <c r="Z186" s="258" t="e">
        <f t="shared" si="347"/>
        <v>#VALUE!</v>
      </c>
      <c r="AA186" s="253" t="str">
        <f>+'PLAN INDICATIVO ORIGINAL '!C240</f>
        <v>P65</v>
      </c>
      <c r="AB186" s="253" t="str">
        <f>+'PLAN INDICATIVO ORIGINAL '!D240</f>
        <v>Procesos con hechos 2010 finalizados</v>
      </c>
      <c r="AC186" s="58" t="str">
        <f>VLOOKUP(AB186,'PLAN INDICATIVO ORIGINAL '!$D$12:$F$313,3,0)</f>
        <v>OFICINA DE CONTROL INTERNO DISCIPLINARIO</v>
      </c>
      <c r="AD186" s="58" t="str">
        <f>VLOOKUP(AB186,'PLAN INDICATIVO ORIGINAL '!$D$12:$F$313,3,0)</f>
        <v>OFICINA DE CONTROL INTERNO DISCIPLINARIO</v>
      </c>
      <c r="AE186" s="58" t="s">
        <v>814</v>
      </c>
      <c r="AF186" s="267">
        <f>VLOOKUP(AA186,'PLAN INDICATIVO ORIGINAL '!$C$13:$M$343,6,0)</f>
        <v>0.9</v>
      </c>
      <c r="AG186" s="268">
        <f>VLOOKUP(AA186,'PLAN INDICATIVO ORIGINAL '!$C$13:$M$343,7,0)</f>
        <v>0</v>
      </c>
      <c r="AH186" s="268">
        <f>VLOOKUP(AA186,'PLAN INDICATIVO ORIGINAL '!$C$13:$M$343,8,0)</f>
        <v>0</v>
      </c>
      <c r="AI186" s="268">
        <f>VLOOKUP(AA186,'PLAN INDICATIVO ORIGINAL '!$C$13:$M$343,9,0)</f>
        <v>0</v>
      </c>
      <c r="AJ186" s="268">
        <f>VLOOKUP(AA186,'PLAN INDICATIVO ORIGINAL '!$C$13:$M$343,10,0)</f>
        <v>1</v>
      </c>
      <c r="AK186" s="268" t="str">
        <f>VLOOKUP(AA186,'PLAN INDICATIVO ORIGINAL '!$C$13:$M$343,11,0)</f>
        <v>Porcentaje</v>
      </c>
      <c r="AL186" s="261" t="e">
        <f>VLOOKUP(AA186,'PLAN INDICATIVO ORIGINAL '!$C$13:$M$343,12,0)</f>
        <v>#REF!</v>
      </c>
      <c r="AM186" s="269">
        <f t="shared" ref="AM186:AR186" si="348">+AF186*100</f>
        <v>90</v>
      </c>
      <c r="AN186" s="269">
        <f t="shared" si="348"/>
        <v>0</v>
      </c>
      <c r="AO186" s="269">
        <f t="shared" si="348"/>
        <v>0</v>
      </c>
      <c r="AP186" s="269">
        <f t="shared" si="348"/>
        <v>0</v>
      </c>
      <c r="AQ186" s="269">
        <f t="shared" si="348"/>
        <v>100</v>
      </c>
      <c r="AR186" s="269" t="e">
        <f t="shared" si="348"/>
        <v>#VALUE!</v>
      </c>
      <c r="AS186" s="263" t="s">
        <v>765</v>
      </c>
      <c r="AV186" s="213" t="s">
        <v>577</v>
      </c>
      <c r="AW186" s="213" t="s">
        <v>558</v>
      </c>
      <c r="AX186" s="213" t="s">
        <v>814</v>
      </c>
      <c r="BI186" s="253">
        <v>224</v>
      </c>
      <c r="BJ186" s="58" t="s">
        <v>558</v>
      </c>
    </row>
    <row r="187" spans="1:62" ht="56.25" customHeight="1">
      <c r="A187" s="253">
        <v>66</v>
      </c>
      <c r="B187" s="253" t="str">
        <f t="shared" si="149"/>
        <v>P66</v>
      </c>
      <c r="C187" s="126" t="s">
        <v>59</v>
      </c>
      <c r="D187" s="287" t="s">
        <v>417</v>
      </c>
      <c r="E187" s="283" t="str">
        <f>+'PLAN INDICATIVO ORIGINAL '!$D$171</f>
        <v>GESTIÓN INSTITUCIONAL, JURIDICA Y DEFENSA</v>
      </c>
      <c r="F187" s="255" t="str">
        <f>+'PLAN INDICATIVO ORIGINAL '!$D$172</f>
        <v>PLANEACIÓN Y GESTIÓN</v>
      </c>
      <c r="G187" s="255" t="s">
        <v>549</v>
      </c>
      <c r="H187" s="296" t="str">
        <f>+'PLAN INDICATIVO ORIGINAL '!$D$228</f>
        <v xml:space="preserve">Realizar asesoría jurídica y orientar las políticas a nivel nacional sobre la aplicación de normas jurídicas para la defensa judicial y directrices normativas del Inpec. </v>
      </c>
      <c r="I187" s="255" t="s">
        <v>813</v>
      </c>
      <c r="J187" s="264" t="str">
        <f>+'PLAN INDICATIVO ORIGINAL '!$D$229</f>
        <v>JURIDICA Y DEFENSA</v>
      </c>
      <c r="K187" s="264" t="s">
        <v>767</v>
      </c>
      <c r="L187" s="141" t="str">
        <f>+'PLAN INDICATIVO ORIGINAL '!$C$230</f>
        <v>I30</v>
      </c>
      <c r="M187" s="187" t="str">
        <f>+'PLAN INDICATIVO ORIGINAL '!$E$230</f>
        <v>Porcentaje de procesos disciplinarios resueltos</v>
      </c>
      <c r="N187" s="266">
        <f>VLOOKUP(L187,'PLAN INDICATIVO ORIGINAL '!$C$13:$M$343,6,0)</f>
        <v>0.85</v>
      </c>
      <c r="O187" s="266">
        <f>VLOOKUP(L187,'PLAN INDICATIVO ORIGINAL '!$C$13:$M$343,7,0)</f>
        <v>0.88</v>
      </c>
      <c r="P187" s="266">
        <f>VLOOKUP(L187,'PLAN INDICATIVO ORIGINAL '!$C$13:$M$343,8,0)</f>
        <v>0.91</v>
      </c>
      <c r="Q187" s="266">
        <f>VLOOKUP(L187,'PLAN INDICATIVO ORIGINAL '!$C$13:$M$343,9,0)</f>
        <v>0.94</v>
      </c>
      <c r="R187" s="266">
        <f>VLOOKUP(L187,'PLAN INDICATIVO ORIGINAL '!$C$13:$M$343,10,0)</f>
        <v>0.94</v>
      </c>
      <c r="S187" s="266" t="str">
        <f>VLOOKUP(L187,'PLAN INDICATIVO ORIGINAL '!$C$13:$M$343,11,0)</f>
        <v>Porcentaje</v>
      </c>
      <c r="T187" s="258" t="e">
        <f>VLOOKUP(L187,'PLAN INDICATIVO ORIGINAL '!$C$13:$M$343,12,0)</f>
        <v>#REF!</v>
      </c>
      <c r="U187" s="258">
        <f t="shared" ref="U187:Z187" si="349">+N187*100</f>
        <v>85</v>
      </c>
      <c r="V187" s="258">
        <f t="shared" si="349"/>
        <v>88</v>
      </c>
      <c r="W187" s="258">
        <f t="shared" si="349"/>
        <v>91</v>
      </c>
      <c r="X187" s="258">
        <f t="shared" si="349"/>
        <v>94</v>
      </c>
      <c r="Y187" s="258">
        <f t="shared" si="349"/>
        <v>94</v>
      </c>
      <c r="Z187" s="258" t="e">
        <f t="shared" si="349"/>
        <v>#VALUE!</v>
      </c>
      <c r="AA187" s="253" t="str">
        <f>+'PLAN INDICATIVO ORIGINAL '!C241</f>
        <v>P66</v>
      </c>
      <c r="AB187" s="253" t="str">
        <f>+'PLAN INDICATIVO ORIGINAL '!D241</f>
        <v>Procesos con hechos 2011 finalizados</v>
      </c>
      <c r="AC187" s="58" t="str">
        <f>VLOOKUP(AB187,'PLAN INDICATIVO ORIGINAL '!$D$12:$F$313,3,0)</f>
        <v>OFICINA DE CONTROL INTERNO DISCIPLINARIO</v>
      </c>
      <c r="AD187" s="58" t="str">
        <f>VLOOKUP(AB187,'PLAN INDICATIVO ORIGINAL '!$D$12:$F$313,3,0)</f>
        <v>OFICINA DE CONTROL INTERNO DISCIPLINARIO</v>
      </c>
      <c r="AE187" s="58" t="s">
        <v>814</v>
      </c>
      <c r="AF187" s="267">
        <f>VLOOKUP(AA187,'PLAN INDICATIVO ORIGINAL '!$C$13:$M$343,6,0)</f>
        <v>0.75</v>
      </c>
      <c r="AG187" s="268">
        <f>VLOOKUP(AA187,'PLAN INDICATIVO ORIGINAL '!$C$13:$M$343,7,0)</f>
        <v>0.25</v>
      </c>
      <c r="AH187" s="268">
        <f>VLOOKUP(AA187,'PLAN INDICATIVO ORIGINAL '!$C$13:$M$343,8,0)</f>
        <v>0</v>
      </c>
      <c r="AI187" s="268">
        <f>VLOOKUP(AA187,'PLAN INDICATIVO ORIGINAL '!$C$13:$M$343,9,0)</f>
        <v>0</v>
      </c>
      <c r="AJ187" s="268">
        <f>VLOOKUP(AA187,'PLAN INDICATIVO ORIGINAL '!$C$13:$M$343,10,0)</f>
        <v>1</v>
      </c>
      <c r="AK187" s="268" t="str">
        <f>VLOOKUP(AA187,'PLAN INDICATIVO ORIGINAL '!$C$13:$M$343,11,0)</f>
        <v>Porcentaje</v>
      </c>
      <c r="AL187" s="261" t="e">
        <f>VLOOKUP(AA187,'PLAN INDICATIVO ORIGINAL '!$C$13:$M$343,12,0)</f>
        <v>#REF!</v>
      </c>
      <c r="AM187" s="269">
        <f t="shared" ref="AM187:AR187" si="350">+AF187*100</f>
        <v>75</v>
      </c>
      <c r="AN187" s="269">
        <f t="shared" si="350"/>
        <v>25</v>
      </c>
      <c r="AO187" s="269">
        <f t="shared" si="350"/>
        <v>0</v>
      </c>
      <c r="AP187" s="269">
        <f t="shared" si="350"/>
        <v>0</v>
      </c>
      <c r="AQ187" s="269">
        <f t="shared" si="350"/>
        <v>100</v>
      </c>
      <c r="AR187" s="269" t="e">
        <f t="shared" si="350"/>
        <v>#VALUE!</v>
      </c>
      <c r="AS187" s="263" t="s">
        <v>765</v>
      </c>
      <c r="AV187" s="213" t="s">
        <v>579</v>
      </c>
      <c r="AW187" s="213" t="s">
        <v>558</v>
      </c>
      <c r="AX187" s="213" t="s">
        <v>814</v>
      </c>
      <c r="BI187" s="253">
        <v>222</v>
      </c>
      <c r="BJ187" s="58" t="s">
        <v>127</v>
      </c>
    </row>
    <row r="188" spans="1:62" ht="52.5" customHeight="1">
      <c r="A188" s="253">
        <v>224</v>
      </c>
      <c r="B188" s="253" t="str">
        <f t="shared" si="149"/>
        <v>P224</v>
      </c>
      <c r="C188" s="297" t="s">
        <v>62</v>
      </c>
      <c r="D188" s="287" t="s">
        <v>417</v>
      </c>
      <c r="E188" s="283" t="str">
        <f>+'PLAN INDICATIVO ORIGINAL '!$D$171</f>
        <v>GESTIÓN INSTITUCIONAL, JURIDICA Y DEFENSA</v>
      </c>
      <c r="F188" s="255" t="str">
        <f>+'PLAN INDICATIVO ORIGINAL '!$D$172</f>
        <v>PLANEACIÓN Y GESTIÓN</v>
      </c>
      <c r="G188" s="255" t="s">
        <v>549</v>
      </c>
      <c r="H188" s="296" t="str">
        <f>+'PLAN INDICATIVO ORIGINAL '!$D$228</f>
        <v xml:space="preserve">Realizar asesoría jurídica y orientar las políticas a nivel nacional sobre la aplicación de normas jurídicas para la defensa judicial y directrices normativas del Inpec. </v>
      </c>
      <c r="I188" s="255" t="s">
        <v>813</v>
      </c>
      <c r="J188" s="264" t="str">
        <f>+'PLAN INDICATIVO ORIGINAL '!$D$229</f>
        <v>JURIDICA Y DEFENSA</v>
      </c>
      <c r="K188" s="264" t="s">
        <v>767</v>
      </c>
      <c r="L188" s="141" t="str">
        <f>+'PLAN INDICATIVO ORIGINAL '!$C$230</f>
        <v>I30</v>
      </c>
      <c r="M188" s="187" t="str">
        <f>+'PLAN INDICATIVO ORIGINAL '!$E$230</f>
        <v>Porcentaje de procesos disciplinarios resueltos</v>
      </c>
      <c r="N188" s="266">
        <f>VLOOKUP(L188,'PLAN INDICATIVO ORIGINAL '!$C$13:$M$343,6,0)</f>
        <v>0.85</v>
      </c>
      <c r="O188" s="266">
        <f>VLOOKUP(L188,'PLAN INDICATIVO ORIGINAL '!$C$13:$M$343,7,0)</f>
        <v>0.88</v>
      </c>
      <c r="P188" s="266">
        <f>VLOOKUP(L188,'PLAN INDICATIVO ORIGINAL '!$C$13:$M$343,8,0)</f>
        <v>0.91</v>
      </c>
      <c r="Q188" s="266">
        <f>VLOOKUP(L188,'PLAN INDICATIVO ORIGINAL '!$C$13:$M$343,9,0)</f>
        <v>0.94</v>
      </c>
      <c r="R188" s="266">
        <f>VLOOKUP(L188,'PLAN INDICATIVO ORIGINAL '!$C$13:$M$343,10,0)</f>
        <v>0.94</v>
      </c>
      <c r="S188" s="266" t="str">
        <f>VLOOKUP(L188,'PLAN INDICATIVO ORIGINAL '!$C$13:$M$343,11,0)</f>
        <v>Porcentaje</v>
      </c>
      <c r="T188" s="258" t="e">
        <f>VLOOKUP(L188,'PLAN INDICATIVO ORIGINAL '!$C$13:$M$343,12,0)</f>
        <v>#REF!</v>
      </c>
      <c r="U188" s="258">
        <f t="shared" ref="U188:Z188" si="351">+N188*100</f>
        <v>85</v>
      </c>
      <c r="V188" s="258">
        <f t="shared" si="351"/>
        <v>88</v>
      </c>
      <c r="W188" s="258">
        <f t="shared" si="351"/>
        <v>91</v>
      </c>
      <c r="X188" s="258">
        <f t="shared" si="351"/>
        <v>94</v>
      </c>
      <c r="Y188" s="258">
        <f t="shared" si="351"/>
        <v>94</v>
      </c>
      <c r="Z188" s="258" t="e">
        <f t="shared" si="351"/>
        <v>#VALUE!</v>
      </c>
      <c r="AA188" s="114" t="str">
        <f>+'PLAN INDICATIVO ORIGINAL '!C242</f>
        <v>P224</v>
      </c>
      <c r="AB188" s="253" t="str">
        <f>+'PLAN INDICATIVO ORIGINAL '!D242</f>
        <v xml:space="preserve">Quejas e informes radicados a la oficina de control interno disciplinario, tramitadas en un término máximo de 30 días </v>
      </c>
      <c r="AC188" s="58" t="str">
        <f>VLOOKUP(AB188,'PLAN INDICATIVO ORIGINAL '!$D$12:$F$313,3,0)</f>
        <v>OFICINA DE CONTROL INTERNO DISCIPLINARIO</v>
      </c>
      <c r="AD188" s="58" t="str">
        <f>VLOOKUP(AB188,'PLAN INDICATIVO ORIGINAL '!$D$12:$F$313,3,0)</f>
        <v>OFICINA DE CONTROL INTERNO DISCIPLINARIO</v>
      </c>
      <c r="AE188" s="58" t="s">
        <v>814</v>
      </c>
      <c r="AF188" s="267">
        <f>VLOOKUP(AA188,'PLAN INDICATIVO ORIGINAL '!$C$13:$M$343,6,0)</f>
        <v>1</v>
      </c>
      <c r="AG188" s="268">
        <f>VLOOKUP(AA188,'PLAN INDICATIVO ORIGINAL '!$C$13:$M$343,7,0)</f>
        <v>1</v>
      </c>
      <c r="AH188" s="268">
        <f>VLOOKUP(AA188,'PLAN INDICATIVO ORIGINAL '!$C$13:$M$343,8,0)</f>
        <v>1</v>
      </c>
      <c r="AI188" s="268">
        <f>VLOOKUP(AA188,'PLAN INDICATIVO ORIGINAL '!$C$13:$M$343,9,0)</f>
        <v>1</v>
      </c>
      <c r="AJ188" s="268">
        <f>VLOOKUP(AA188,'PLAN INDICATIVO ORIGINAL '!$C$13:$M$343,10,0)</f>
        <v>1</v>
      </c>
      <c r="AK188" s="268" t="str">
        <f>VLOOKUP(AA188,'PLAN INDICATIVO ORIGINAL '!$C$13:$M$343,11,0)</f>
        <v>Porcentaje</v>
      </c>
      <c r="AL188" s="261" t="e">
        <f>VLOOKUP(AA188,'PLAN INDICATIVO ORIGINAL '!$C$13:$M$343,12,0)</f>
        <v>#REF!</v>
      </c>
      <c r="AM188" s="269">
        <f t="shared" ref="AM188:AR188" si="352">+AF188*100</f>
        <v>100</v>
      </c>
      <c r="AN188" s="269">
        <f t="shared" si="352"/>
        <v>100</v>
      </c>
      <c r="AO188" s="269">
        <f t="shared" si="352"/>
        <v>100</v>
      </c>
      <c r="AP188" s="269">
        <f t="shared" si="352"/>
        <v>100</v>
      </c>
      <c r="AQ188" s="269">
        <f t="shared" si="352"/>
        <v>100</v>
      </c>
      <c r="AR188" s="269" t="e">
        <f t="shared" si="352"/>
        <v>#VALUE!</v>
      </c>
      <c r="AS188" s="263" t="s">
        <v>765</v>
      </c>
      <c r="AV188" s="213" t="s">
        <v>581</v>
      </c>
      <c r="AW188" s="213" t="s">
        <v>558</v>
      </c>
      <c r="AX188" s="213" t="s">
        <v>814</v>
      </c>
      <c r="BI188" s="253">
        <v>225</v>
      </c>
      <c r="BJ188" s="58" t="s">
        <v>558</v>
      </c>
    </row>
    <row r="189" spans="1:62" ht="51.75" customHeight="1">
      <c r="A189" s="253">
        <v>222</v>
      </c>
      <c r="B189" s="253" t="str">
        <f t="shared" si="149"/>
        <v>P222</v>
      </c>
      <c r="C189" s="126" t="s">
        <v>36</v>
      </c>
      <c r="D189" s="287" t="s">
        <v>417</v>
      </c>
      <c r="E189" s="283" t="str">
        <f>+'PLAN INDICATIVO ORIGINAL '!$D$171</f>
        <v>GESTIÓN INSTITUCIONAL, JURIDICA Y DEFENSA</v>
      </c>
      <c r="F189" s="255" t="str">
        <f>+'PLAN INDICATIVO ORIGINAL '!$D$172</f>
        <v>PLANEACIÓN Y GESTIÓN</v>
      </c>
      <c r="G189" s="255" t="s">
        <v>549</v>
      </c>
      <c r="H189" s="296" t="str">
        <f>+'PLAN INDICATIVO ORIGINAL '!$D$228</f>
        <v xml:space="preserve">Realizar asesoría jurídica y orientar las políticas a nivel nacional sobre la aplicación de normas jurídicas para la defensa judicial y directrices normativas del Inpec. </v>
      </c>
      <c r="I189" s="255" t="s">
        <v>813</v>
      </c>
      <c r="J189" s="264" t="str">
        <f>+'PLAN INDICATIVO ORIGINAL '!$D$229</f>
        <v>JURIDICA Y DEFENSA</v>
      </c>
      <c r="K189" s="141" t="s">
        <v>763</v>
      </c>
      <c r="L189" s="141"/>
      <c r="M189" s="257"/>
      <c r="N189" s="258"/>
      <c r="O189" s="258"/>
      <c r="P189" s="258"/>
      <c r="Q189" s="258"/>
      <c r="R189" s="258"/>
      <c r="S189" s="258"/>
      <c r="T189" s="258" t="s">
        <v>774</v>
      </c>
      <c r="U189" s="258"/>
      <c r="V189" s="258"/>
      <c r="W189" s="258"/>
      <c r="X189" s="258"/>
      <c r="Y189" s="258"/>
      <c r="Z189" s="258" t="s">
        <v>774</v>
      </c>
      <c r="AA189" s="114" t="str">
        <f>+'PLAN INDICATIVO ORIGINAL '!C243</f>
        <v>P222</v>
      </c>
      <c r="AB189" s="253" t="str">
        <f>+'PLAN INDICATIVO ORIGINAL '!D243</f>
        <v>Proyectos de acuerdo y resoluciones sobre  las funciones del instituto con control de legalidad</v>
      </c>
      <c r="AC189" s="58" t="str">
        <f>VLOOKUP(AB189,'PLAN INDICATIVO ORIGINAL '!$D$12:$F$313,3,0)</f>
        <v>OFICINA ASESORA JURIDICA</v>
      </c>
      <c r="AD189" s="58" t="str">
        <f>VLOOKUP(AB189,'PLAN INDICATIVO ORIGINAL '!$D$12:$F$313,3,0)</f>
        <v>OFICINA ASESORA JURIDICA</v>
      </c>
      <c r="AE189" s="58" t="s">
        <v>780</v>
      </c>
      <c r="AF189" s="267">
        <f>VLOOKUP(AA189,'PLAN INDICATIVO ORIGINAL '!$C$13:$M$343,6,0)</f>
        <v>1</v>
      </c>
      <c r="AG189" s="268">
        <f>VLOOKUP(AA189,'PLAN INDICATIVO ORIGINAL '!$C$13:$M$343,7,0)</f>
        <v>1</v>
      </c>
      <c r="AH189" s="268">
        <f>VLOOKUP(AA189,'PLAN INDICATIVO ORIGINAL '!$C$13:$M$343,8,0)</f>
        <v>1</v>
      </c>
      <c r="AI189" s="268">
        <f>VLOOKUP(AA189,'PLAN INDICATIVO ORIGINAL '!$C$13:$M$343,9,0)</f>
        <v>1</v>
      </c>
      <c r="AJ189" s="268">
        <f>VLOOKUP(AA189,'PLAN INDICATIVO ORIGINAL '!$C$13:$M$343,10,0)</f>
        <v>1</v>
      </c>
      <c r="AK189" s="268" t="str">
        <f>VLOOKUP(AA189,'PLAN INDICATIVO ORIGINAL '!$C$13:$M$343,11,0)</f>
        <v>Porcentaje</v>
      </c>
      <c r="AL189" s="261" t="e">
        <f>VLOOKUP(AA189,'PLAN INDICATIVO ORIGINAL '!$C$13:$M$343,12,0)</f>
        <v>#REF!</v>
      </c>
      <c r="AM189" s="269">
        <f t="shared" ref="AM189:AR189" si="353">+AF189*100</f>
        <v>100</v>
      </c>
      <c r="AN189" s="269">
        <f t="shared" si="353"/>
        <v>100</v>
      </c>
      <c r="AO189" s="269">
        <f t="shared" si="353"/>
        <v>100</v>
      </c>
      <c r="AP189" s="269">
        <f t="shared" si="353"/>
        <v>100</v>
      </c>
      <c r="AQ189" s="269">
        <f t="shared" si="353"/>
        <v>100</v>
      </c>
      <c r="AR189" s="269" t="e">
        <f t="shared" si="353"/>
        <v>#VALUE!</v>
      </c>
      <c r="AS189" s="263" t="s">
        <v>765</v>
      </c>
      <c r="AV189" s="213" t="s">
        <v>583</v>
      </c>
      <c r="AW189" s="213" t="s">
        <v>127</v>
      </c>
      <c r="AX189" s="213" t="s">
        <v>780</v>
      </c>
      <c r="BI189" s="253">
        <v>193</v>
      </c>
      <c r="BJ189" s="58" t="s">
        <v>558</v>
      </c>
    </row>
    <row r="190" spans="1:62" ht="53.25" customHeight="1">
      <c r="A190" s="253">
        <v>225</v>
      </c>
      <c r="B190" s="253" t="str">
        <f t="shared" si="149"/>
        <v>P28</v>
      </c>
      <c r="C190" s="297" t="s">
        <v>62</v>
      </c>
      <c r="D190" s="287" t="s">
        <v>417</v>
      </c>
      <c r="E190" s="283" t="str">
        <f>+'PLAN INDICATIVO ORIGINAL '!$D$171</f>
        <v>GESTIÓN INSTITUCIONAL, JURIDICA Y DEFENSA</v>
      </c>
      <c r="F190" s="255" t="str">
        <f>+'PLAN INDICATIVO ORIGINAL '!$D$172</f>
        <v>PLANEACIÓN Y GESTIÓN</v>
      </c>
      <c r="G190" s="255" t="s">
        <v>549</v>
      </c>
      <c r="H190" s="296" t="str">
        <f>+'PLAN INDICATIVO ORIGINAL '!$D$228</f>
        <v xml:space="preserve">Realizar asesoría jurídica y orientar las políticas a nivel nacional sobre la aplicación de normas jurídicas para la defensa judicial y directrices normativas del Inpec. </v>
      </c>
      <c r="I190" s="255" t="s">
        <v>813</v>
      </c>
      <c r="J190" s="264" t="str">
        <f>+'PLAN INDICATIVO ORIGINAL '!$D$229</f>
        <v>JURIDICA Y DEFENSA</v>
      </c>
      <c r="K190" s="141" t="s">
        <v>791</v>
      </c>
      <c r="L190" s="141"/>
      <c r="M190" s="298"/>
      <c r="N190" s="258"/>
      <c r="O190" s="258"/>
      <c r="P190" s="258"/>
      <c r="Q190" s="258"/>
      <c r="R190" s="258"/>
      <c r="S190" s="258"/>
      <c r="T190" s="258" t="s">
        <v>774</v>
      </c>
      <c r="U190" s="258"/>
      <c r="V190" s="258"/>
      <c r="W190" s="258"/>
      <c r="X190" s="258"/>
      <c r="Y190" s="258"/>
      <c r="Z190" s="258" t="s">
        <v>774</v>
      </c>
      <c r="AA190" s="114" t="str">
        <f>+'PLAN INDICATIVO ORIGINAL '!C244</f>
        <v>P28</v>
      </c>
      <c r="AB190" s="253" t="str">
        <f>+'PLAN INDICATIVO ORIGINAL '!D244</f>
        <v>Establecimientos de Reclusión con cobertura ampliada en el nivel de atención e intervención de las conductas reiterativas (Ausentismo laboral, ingreso de elementos prohibidos y vulneración a los Derechos Humanos)</v>
      </c>
      <c r="AC190" s="58" t="str">
        <f>VLOOKUP(AB190,'PLAN INDICATIVO ORIGINAL '!$D$12:$F$313,3,0)</f>
        <v>OFICINA DE CONTROL INTERNO DISCIPLINARIO</v>
      </c>
      <c r="AD190" s="58" t="str">
        <f>VLOOKUP(AB190,'PLAN INDICATIVO ORIGINAL '!$D$12:$F$313,3,0)</f>
        <v>OFICINA DE CONTROL INTERNO DISCIPLINARIO</v>
      </c>
      <c r="AE190" s="58" t="s">
        <v>814</v>
      </c>
      <c r="AF190" s="267">
        <f>VLOOKUP(AA190,'PLAN INDICATIVO ORIGINAL '!$C$13:$M$343,6,0)</f>
        <v>1</v>
      </c>
      <c r="AG190" s="268">
        <f>VLOOKUP(AA190,'PLAN INDICATIVO ORIGINAL '!$C$13:$M$343,7,0)</f>
        <v>1</v>
      </c>
      <c r="AH190" s="268">
        <f>VLOOKUP(AA190,'PLAN INDICATIVO ORIGINAL '!$C$13:$M$343,8,0)</f>
        <v>1</v>
      </c>
      <c r="AI190" s="268">
        <f>VLOOKUP(AA190,'PLAN INDICATIVO ORIGINAL '!$C$13:$M$343,9,0)</f>
        <v>1</v>
      </c>
      <c r="AJ190" s="268">
        <f>VLOOKUP(AA190,'PLAN INDICATIVO ORIGINAL '!$C$13:$M$343,10,0)</f>
        <v>1</v>
      </c>
      <c r="AK190" s="268" t="str">
        <f>VLOOKUP(AA190,'PLAN INDICATIVO ORIGINAL '!$C$13:$M$343,11,0)</f>
        <v>Porcentaje</v>
      </c>
      <c r="AL190" s="261" t="e">
        <f>VLOOKUP(AA190,'PLAN INDICATIVO ORIGINAL '!$C$13:$M$343,12,0)</f>
        <v>#REF!</v>
      </c>
      <c r="AM190" s="269">
        <f t="shared" ref="AM190:AR190" si="354">+AF190*100</f>
        <v>100</v>
      </c>
      <c r="AN190" s="269">
        <f t="shared" si="354"/>
        <v>100</v>
      </c>
      <c r="AO190" s="269">
        <f t="shared" si="354"/>
        <v>100</v>
      </c>
      <c r="AP190" s="269">
        <f t="shared" si="354"/>
        <v>100</v>
      </c>
      <c r="AQ190" s="269">
        <f t="shared" si="354"/>
        <v>100</v>
      </c>
      <c r="AR190" s="269" t="e">
        <f t="shared" si="354"/>
        <v>#VALUE!</v>
      </c>
      <c r="AS190" s="263" t="s">
        <v>765</v>
      </c>
      <c r="AV190" s="213" t="s">
        <v>585</v>
      </c>
      <c r="AW190" s="213" t="s">
        <v>558</v>
      </c>
      <c r="AX190" s="213" t="s">
        <v>814</v>
      </c>
      <c r="BI190" s="253">
        <v>185</v>
      </c>
      <c r="BJ190" s="58" t="s">
        <v>127</v>
      </c>
    </row>
    <row r="191" spans="1:62" ht="52.5" customHeight="1">
      <c r="A191" s="253">
        <v>193</v>
      </c>
      <c r="B191" s="253" t="str">
        <f t="shared" si="149"/>
        <v>P193</v>
      </c>
      <c r="C191" s="297" t="s">
        <v>62</v>
      </c>
      <c r="D191" s="287" t="s">
        <v>417</v>
      </c>
      <c r="E191" s="283" t="str">
        <f>+'PLAN INDICATIVO ORIGINAL '!$D$171</f>
        <v>GESTIÓN INSTITUCIONAL, JURIDICA Y DEFENSA</v>
      </c>
      <c r="F191" s="255" t="str">
        <f>+'PLAN INDICATIVO ORIGINAL '!$D$172</f>
        <v>PLANEACIÓN Y GESTIÓN</v>
      </c>
      <c r="G191" s="255" t="s">
        <v>549</v>
      </c>
      <c r="H191" s="296" t="str">
        <f>+'PLAN INDICATIVO ORIGINAL '!$D$228</f>
        <v xml:space="preserve">Realizar asesoría jurídica y orientar las políticas a nivel nacional sobre la aplicación de normas jurídicas para la defensa judicial y directrices normativas del Inpec. </v>
      </c>
      <c r="I191" s="255" t="s">
        <v>813</v>
      </c>
      <c r="J191" s="264" t="str">
        <f>+'PLAN INDICATIVO ORIGINAL '!$D$229</f>
        <v>JURIDICA Y DEFENSA</v>
      </c>
      <c r="K191" s="141"/>
      <c r="L191" s="141"/>
      <c r="M191" s="298"/>
      <c r="N191" s="258"/>
      <c r="O191" s="258"/>
      <c r="P191" s="258"/>
      <c r="Q191" s="258"/>
      <c r="R191" s="258"/>
      <c r="S191" s="258"/>
      <c r="T191" s="258" t="s">
        <v>774</v>
      </c>
      <c r="U191" s="258"/>
      <c r="V191" s="258"/>
      <c r="W191" s="258"/>
      <c r="X191" s="258"/>
      <c r="Y191" s="258"/>
      <c r="Z191" s="258" t="s">
        <v>774</v>
      </c>
      <c r="AA191" s="253" t="str">
        <f>+'PLAN INDICATIVO ORIGINAL '!C245</f>
        <v>P193</v>
      </c>
      <c r="AB191" s="253" t="str">
        <f>+'PLAN INDICATIVO ORIGINAL '!D245</f>
        <v>Plan Nacional de Prevención integral para los funcionarios del Instituto Nacional Penitenciario y Carcelario INPEC implementado.</v>
      </c>
      <c r="AC191" s="58" t="str">
        <f>VLOOKUP(AB191,'PLAN INDICATIVO ORIGINAL '!$D$12:$F$313,3,0)</f>
        <v>OFICINA DE CONTROL INTERNO DISCIPLINARIO</v>
      </c>
      <c r="AD191" s="58" t="str">
        <f>VLOOKUP(AB191,'PLAN INDICATIVO ORIGINAL '!$D$12:$F$313,3,0)</f>
        <v>OFICINA DE CONTROL INTERNO DISCIPLINARIO</v>
      </c>
      <c r="AE191" s="58" t="s">
        <v>814</v>
      </c>
      <c r="AF191" s="267">
        <f>VLOOKUP(AA191,'PLAN INDICATIVO ORIGINAL '!$C$13:$M$343,6,0)</f>
        <v>0</v>
      </c>
      <c r="AG191" s="268">
        <f>VLOOKUP(AA191,'PLAN INDICATIVO ORIGINAL '!$C$13:$M$343,7,0)</f>
        <v>0.5</v>
      </c>
      <c r="AH191" s="268">
        <f>VLOOKUP(AA191,'PLAN INDICATIVO ORIGINAL '!$C$13:$M$343,8,0)</f>
        <v>0.5</v>
      </c>
      <c r="AI191" s="268">
        <f>VLOOKUP(AA191,'PLAN INDICATIVO ORIGINAL '!$C$13:$M$343,9,0)</f>
        <v>0</v>
      </c>
      <c r="AJ191" s="268">
        <f>VLOOKUP(AA191,'PLAN INDICATIVO ORIGINAL '!$C$13:$M$343,10,0)</f>
        <v>1</v>
      </c>
      <c r="AK191" s="268" t="str">
        <f>VLOOKUP(AA191,'PLAN INDICATIVO ORIGINAL '!$C$13:$M$343,11,0)</f>
        <v>Porcentaje</v>
      </c>
      <c r="AL191" s="261" t="e">
        <f>VLOOKUP(AA191,'PLAN INDICATIVO ORIGINAL '!$C$13:$M$343,12,0)</f>
        <v>#REF!</v>
      </c>
      <c r="AM191" s="269">
        <f t="shared" ref="AM191:AR191" si="355">+AF191*100</f>
        <v>0</v>
      </c>
      <c r="AN191" s="269">
        <f t="shared" si="355"/>
        <v>50</v>
      </c>
      <c r="AO191" s="269">
        <f t="shared" si="355"/>
        <v>50</v>
      </c>
      <c r="AP191" s="269">
        <f t="shared" si="355"/>
        <v>0</v>
      </c>
      <c r="AQ191" s="269">
        <f t="shared" si="355"/>
        <v>100</v>
      </c>
      <c r="AR191" s="269" t="e">
        <f t="shared" si="355"/>
        <v>#VALUE!</v>
      </c>
      <c r="AS191" s="263" t="s">
        <v>765</v>
      </c>
      <c r="AV191" s="213" t="s">
        <v>587</v>
      </c>
      <c r="AW191" s="213" t="s">
        <v>558</v>
      </c>
      <c r="AX191" s="213" t="s">
        <v>814</v>
      </c>
      <c r="BI191" s="253">
        <v>200</v>
      </c>
      <c r="BJ191" s="58" t="s">
        <v>558</v>
      </c>
    </row>
    <row r="192" spans="1:62" ht="52.5" customHeight="1">
      <c r="A192" s="253">
        <v>185</v>
      </c>
      <c r="B192" s="253" t="str">
        <f t="shared" si="149"/>
        <v>P185</v>
      </c>
      <c r="C192" s="126" t="s">
        <v>36</v>
      </c>
      <c r="D192" s="287" t="s">
        <v>417</v>
      </c>
      <c r="E192" s="283" t="str">
        <f>+'PLAN INDICATIVO ORIGINAL '!$D$171</f>
        <v>GESTIÓN INSTITUCIONAL, JURIDICA Y DEFENSA</v>
      </c>
      <c r="F192" s="255" t="str">
        <f>+'PLAN INDICATIVO ORIGINAL '!$D$172</f>
        <v>PLANEACIÓN Y GESTIÓN</v>
      </c>
      <c r="G192" s="255" t="s">
        <v>549</v>
      </c>
      <c r="H192" s="296" t="str">
        <f>+'PLAN INDICATIVO ORIGINAL '!$D$228</f>
        <v xml:space="preserve">Realizar asesoría jurídica y orientar las políticas a nivel nacional sobre la aplicación de normas jurídicas para la defensa judicial y directrices normativas del Inpec. </v>
      </c>
      <c r="I192" s="255" t="s">
        <v>813</v>
      </c>
      <c r="J192" s="264" t="str">
        <f>+'PLAN INDICATIVO ORIGINAL '!$D$229</f>
        <v>JURIDICA Y DEFENSA</v>
      </c>
      <c r="K192" s="141"/>
      <c r="L192" s="141"/>
      <c r="M192" s="298"/>
      <c r="N192" s="258"/>
      <c r="O192" s="258"/>
      <c r="P192" s="258"/>
      <c r="Q192" s="258"/>
      <c r="R192" s="258"/>
      <c r="S192" s="258"/>
      <c r="T192" s="258" t="s">
        <v>774</v>
      </c>
      <c r="U192" s="258"/>
      <c r="V192" s="258"/>
      <c r="W192" s="258"/>
      <c r="X192" s="258"/>
      <c r="Y192" s="258"/>
      <c r="Z192" s="258" t="s">
        <v>774</v>
      </c>
      <c r="AA192" s="114" t="str">
        <f>+'PLAN INDICATIVO ORIGINAL '!C246</f>
        <v>P185</v>
      </c>
      <c r="AB192" s="253" t="str">
        <f>+'PLAN INDICATIVO ORIGINAL '!D246</f>
        <v>Proceso de identificación, medición y control de riesgos jurídicos del Instituto elaborado</v>
      </c>
      <c r="AC192" s="58" t="str">
        <f>VLOOKUP(AB192,'PLAN INDICATIVO ORIGINAL '!$D$12:$F$313,3,0)</f>
        <v>OFICINA ASESORA JURIDICA</v>
      </c>
      <c r="AD192" s="58" t="str">
        <f>VLOOKUP(AB192,'PLAN INDICATIVO ORIGINAL '!$D$12:$F$313,3,0)</f>
        <v>OFICINA ASESORA JURIDICA</v>
      </c>
      <c r="AE192" s="58" t="s">
        <v>780</v>
      </c>
      <c r="AF192" s="267">
        <f>VLOOKUP(AA192,'PLAN INDICATIVO ORIGINAL '!$C$13:$M$343,6,0)</f>
        <v>1</v>
      </c>
      <c r="AG192" s="268">
        <f>VLOOKUP(AA192,'PLAN INDICATIVO ORIGINAL '!$C$13:$M$343,7,0)</f>
        <v>0</v>
      </c>
      <c r="AH192" s="268">
        <f>VLOOKUP(AA192,'PLAN INDICATIVO ORIGINAL '!$C$13:$M$343,8,0)</f>
        <v>0</v>
      </c>
      <c r="AI192" s="268">
        <f>VLOOKUP(AA192,'PLAN INDICATIVO ORIGINAL '!$C$13:$M$343,9,0)</f>
        <v>0</v>
      </c>
      <c r="AJ192" s="268">
        <f>VLOOKUP(AA192,'PLAN INDICATIVO ORIGINAL '!$C$13:$M$343,10,0)</f>
        <v>1</v>
      </c>
      <c r="AK192" s="268" t="str">
        <f>VLOOKUP(AA192,'PLAN INDICATIVO ORIGINAL '!$C$13:$M$343,11,0)</f>
        <v>Porcentaje</v>
      </c>
      <c r="AL192" s="261" t="e">
        <f>VLOOKUP(AA192,'PLAN INDICATIVO ORIGINAL '!$C$13:$M$343,12,0)</f>
        <v>#REF!</v>
      </c>
      <c r="AM192" s="269">
        <f t="shared" ref="AM192:AR192" si="356">+AF192*100</f>
        <v>100</v>
      </c>
      <c r="AN192" s="269">
        <f t="shared" si="356"/>
        <v>0</v>
      </c>
      <c r="AO192" s="269">
        <f t="shared" si="356"/>
        <v>0</v>
      </c>
      <c r="AP192" s="269">
        <f t="shared" si="356"/>
        <v>0</v>
      </c>
      <c r="AQ192" s="269">
        <f t="shared" si="356"/>
        <v>100</v>
      </c>
      <c r="AR192" s="269" t="e">
        <f t="shared" si="356"/>
        <v>#VALUE!</v>
      </c>
      <c r="AS192" s="263" t="s">
        <v>765</v>
      </c>
      <c r="AV192" s="213" t="s">
        <v>589</v>
      </c>
      <c r="AW192" s="213" t="s">
        <v>127</v>
      </c>
      <c r="AX192" s="213" t="s">
        <v>780</v>
      </c>
      <c r="BI192" s="253">
        <v>220</v>
      </c>
      <c r="BJ192" s="58" t="s">
        <v>558</v>
      </c>
    </row>
    <row r="193" spans="1:62" ht="51.75" customHeight="1">
      <c r="A193" s="253">
        <v>200</v>
      </c>
      <c r="B193" s="253" t="str">
        <f t="shared" si="149"/>
        <v>P200</v>
      </c>
      <c r="C193" s="126" t="s">
        <v>36</v>
      </c>
      <c r="D193" s="287" t="s">
        <v>417</v>
      </c>
      <c r="E193" s="283" t="str">
        <f>+'PLAN INDICATIVO ORIGINAL '!$D$171</f>
        <v>GESTIÓN INSTITUCIONAL, JURIDICA Y DEFENSA</v>
      </c>
      <c r="F193" s="255" t="str">
        <f>+'PLAN INDICATIVO ORIGINAL '!$D$172</f>
        <v>PLANEACIÓN Y GESTIÓN</v>
      </c>
      <c r="G193" s="255" t="s">
        <v>549</v>
      </c>
      <c r="H193" s="296" t="str">
        <f>+'PLAN INDICATIVO ORIGINAL '!$D$228</f>
        <v xml:space="preserve">Realizar asesoría jurídica y orientar las políticas a nivel nacional sobre la aplicación de normas jurídicas para la defensa judicial y directrices normativas del Inpec. </v>
      </c>
      <c r="I193" s="255" t="s">
        <v>813</v>
      </c>
      <c r="J193" s="264" t="str">
        <f>+'PLAN INDICATIVO ORIGINAL '!$D$229</f>
        <v>JURIDICA Y DEFENSA</v>
      </c>
      <c r="K193" s="141" t="s">
        <v>763</v>
      </c>
      <c r="L193" s="141"/>
      <c r="M193" s="298"/>
      <c r="N193" s="258"/>
      <c r="O193" s="258"/>
      <c r="P193" s="258"/>
      <c r="Q193" s="258"/>
      <c r="R193" s="258"/>
      <c r="S193" s="258"/>
      <c r="T193" s="258" t="s">
        <v>774</v>
      </c>
      <c r="U193" s="258"/>
      <c r="V193" s="258"/>
      <c r="W193" s="258"/>
      <c r="X193" s="258"/>
      <c r="Y193" s="258"/>
      <c r="Z193" s="258" t="s">
        <v>774</v>
      </c>
      <c r="AA193" s="114" t="str">
        <f>+'PLAN INDICATIVO ORIGINAL '!C247</f>
        <v>P200</v>
      </c>
      <c r="AB193" s="253" t="str">
        <f>+'PLAN INDICATIVO ORIGINAL '!D247</f>
        <v>Información reportada en el SIID depurada en su totalidad</v>
      </c>
      <c r="AC193" s="58" t="str">
        <f>VLOOKUP(AB193,'PLAN INDICATIVO ORIGINAL '!$D$12:$F$313,3,0)</f>
        <v>OFICINA DE CONTROL INTERNO DISCIPLINARIO</v>
      </c>
      <c r="AD193" s="58" t="str">
        <f>VLOOKUP(AB193,'PLAN INDICATIVO ORIGINAL '!$D$12:$F$313,3,0)</f>
        <v>OFICINA DE CONTROL INTERNO DISCIPLINARIO</v>
      </c>
      <c r="AE193" s="58" t="s">
        <v>814</v>
      </c>
      <c r="AF193" s="267">
        <f>VLOOKUP(AA193,'PLAN INDICATIVO ORIGINAL '!$C$13:$M$343,6,0)</f>
        <v>0.75</v>
      </c>
      <c r="AG193" s="268">
        <f>VLOOKUP(AA193,'PLAN INDICATIVO ORIGINAL '!$C$13:$M$343,7,0)</f>
        <v>1</v>
      </c>
      <c r="AH193" s="268">
        <f>VLOOKUP(AA193,'PLAN INDICATIVO ORIGINAL '!$C$13:$M$343,8,0)</f>
        <v>0</v>
      </c>
      <c r="AI193" s="268">
        <f>VLOOKUP(AA193,'PLAN INDICATIVO ORIGINAL '!$C$13:$M$343,9,0)</f>
        <v>0</v>
      </c>
      <c r="AJ193" s="268">
        <f>VLOOKUP(AA193,'PLAN INDICATIVO ORIGINAL '!$C$13:$M$343,10,0)</f>
        <v>1</v>
      </c>
      <c r="AK193" s="268" t="str">
        <f>VLOOKUP(AA193,'PLAN INDICATIVO ORIGINAL '!$C$13:$M$343,11,0)</f>
        <v>Porcentaje</v>
      </c>
      <c r="AL193" s="261" t="e">
        <f>VLOOKUP(AA193,'PLAN INDICATIVO ORIGINAL '!$C$13:$M$343,12,0)</f>
        <v>#REF!</v>
      </c>
      <c r="AM193" s="269">
        <f>+AF193*100</f>
        <v>75</v>
      </c>
      <c r="AN193" s="269">
        <v>100</v>
      </c>
      <c r="AO193" s="269">
        <v>0</v>
      </c>
      <c r="AP193" s="269">
        <f t="shared" ref="AP193:AR194" si="357">+AI193*100</f>
        <v>0</v>
      </c>
      <c r="AQ193" s="269">
        <f t="shared" si="357"/>
        <v>100</v>
      </c>
      <c r="AR193" s="269" t="e">
        <f t="shared" si="357"/>
        <v>#VALUE!</v>
      </c>
      <c r="AS193" s="263" t="s">
        <v>765</v>
      </c>
      <c r="AV193" s="213" t="s">
        <v>591</v>
      </c>
      <c r="AW193" s="213" t="s">
        <v>558</v>
      </c>
      <c r="AX193" s="213" t="s">
        <v>814</v>
      </c>
      <c r="BI193" s="253">
        <v>226</v>
      </c>
      <c r="BJ193" s="58" t="s">
        <v>598</v>
      </c>
    </row>
    <row r="194" spans="1:62" ht="51.75" customHeight="1">
      <c r="A194" s="253">
        <v>220</v>
      </c>
      <c r="B194" s="253" t="str">
        <f t="shared" si="149"/>
        <v>P220</v>
      </c>
      <c r="C194" s="126" t="s">
        <v>36</v>
      </c>
      <c r="D194" s="287" t="s">
        <v>417</v>
      </c>
      <c r="E194" s="283" t="str">
        <f>+'PLAN INDICATIVO ORIGINAL '!$D$171</f>
        <v>GESTIÓN INSTITUCIONAL, JURIDICA Y DEFENSA</v>
      </c>
      <c r="F194" s="255" t="str">
        <f>+'PLAN INDICATIVO ORIGINAL '!$D$172</f>
        <v>PLANEACIÓN Y GESTIÓN</v>
      </c>
      <c r="G194" s="255" t="s">
        <v>549</v>
      </c>
      <c r="H194" s="296" t="str">
        <f>+'PLAN INDICATIVO ORIGINAL '!$D$228</f>
        <v xml:space="preserve">Realizar asesoría jurídica y orientar las políticas a nivel nacional sobre la aplicación de normas jurídicas para la defensa judicial y directrices normativas del Inpec. </v>
      </c>
      <c r="I194" s="255" t="s">
        <v>813</v>
      </c>
      <c r="J194" s="264" t="str">
        <f>+'PLAN INDICATIVO ORIGINAL '!$D$229</f>
        <v>JURIDICA Y DEFENSA</v>
      </c>
      <c r="K194" s="141" t="s">
        <v>763</v>
      </c>
      <c r="L194" s="141"/>
      <c r="M194" s="298"/>
      <c r="N194" s="258"/>
      <c r="O194" s="258"/>
      <c r="P194" s="258"/>
      <c r="Q194" s="258"/>
      <c r="R194" s="258"/>
      <c r="S194" s="258"/>
      <c r="T194" s="258" t="s">
        <v>774</v>
      </c>
      <c r="U194" s="258"/>
      <c r="V194" s="258"/>
      <c r="W194" s="258"/>
      <c r="X194" s="258"/>
      <c r="Y194" s="258"/>
      <c r="Z194" s="258" t="s">
        <v>774</v>
      </c>
      <c r="AA194" s="299" t="s">
        <v>593</v>
      </c>
      <c r="AB194" s="300" t="s">
        <v>594</v>
      </c>
      <c r="AC194" s="58" t="str">
        <f>VLOOKUP(AB194,'PLAN INDICATIVO ORIGINAL '!$D$12:$F$313,3,0)</f>
        <v>OFICINA DE CONTROL INTERNO DISCIPLINARIO</v>
      </c>
      <c r="AD194" s="58" t="str">
        <f>VLOOKUP(AB194,'PLAN INDICATIVO ORIGINAL '!$D$12:$F$313,3,0)</f>
        <v>OFICINA DE CONTROL INTERNO DISCIPLINARIO</v>
      </c>
      <c r="AE194" s="58" t="s">
        <v>814</v>
      </c>
      <c r="AF194" s="267">
        <f>VLOOKUP(AA194,'PLAN INDICATIVO ORIGINAL '!$C$13:$M$343,6,0)</f>
        <v>1</v>
      </c>
      <c r="AG194" s="268">
        <f>VLOOKUP(AA194,'PLAN INDICATIVO ORIGINAL '!$C$13:$M$343,7,0)</f>
        <v>1</v>
      </c>
      <c r="AH194" s="268">
        <f>VLOOKUP(AA194,'PLAN INDICATIVO ORIGINAL '!$C$13:$M$343,8,0)</f>
        <v>1</v>
      </c>
      <c r="AI194" s="268">
        <f>VLOOKUP(AA194,'PLAN INDICATIVO ORIGINAL '!$C$13:$M$343,9,0)</f>
        <v>1</v>
      </c>
      <c r="AJ194" s="268">
        <f>VLOOKUP(AA194,'PLAN INDICATIVO ORIGINAL '!$C$13:$M$343,10,0)</f>
        <v>1</v>
      </c>
      <c r="AK194" s="268" t="str">
        <f>VLOOKUP(AA194,'PLAN INDICATIVO ORIGINAL '!$C$13:$M$343,11,0)</f>
        <v>Porcentaje</v>
      </c>
      <c r="AL194" s="261" t="e">
        <f>VLOOKUP(AA194,'PLAN INDICATIVO ORIGINAL '!$C$13:$M$343,12,0)</f>
        <v>#REF!</v>
      </c>
      <c r="AM194" s="269">
        <f>+AF194*100</f>
        <v>100</v>
      </c>
      <c r="AN194" s="269">
        <f>+AG194*100</f>
        <v>100</v>
      </c>
      <c r="AO194" s="269">
        <f>+AH194*100</f>
        <v>100</v>
      </c>
      <c r="AP194" s="269">
        <f t="shared" si="357"/>
        <v>100</v>
      </c>
      <c r="AQ194" s="269">
        <f t="shared" si="357"/>
        <v>100</v>
      </c>
      <c r="AR194" s="269" t="e">
        <f t="shared" si="357"/>
        <v>#VALUE!</v>
      </c>
      <c r="AS194" s="263" t="s">
        <v>765</v>
      </c>
      <c r="AV194" s="213" t="s">
        <v>593</v>
      </c>
      <c r="AW194" s="213" t="s">
        <v>558</v>
      </c>
      <c r="AX194" s="213" t="s">
        <v>814</v>
      </c>
      <c r="BI194" s="253">
        <v>227</v>
      </c>
      <c r="BJ194" s="58" t="s">
        <v>598</v>
      </c>
    </row>
    <row r="195" spans="1:62" ht="51.75" customHeight="1">
      <c r="A195" s="253">
        <v>226</v>
      </c>
      <c r="B195" s="253" t="str">
        <f t="shared" si="149"/>
        <v>P226</v>
      </c>
      <c r="C195" s="120" t="s">
        <v>33</v>
      </c>
      <c r="D195" s="287" t="s">
        <v>596</v>
      </c>
      <c r="E195" s="283" t="str">
        <f>+'PLAN INDICATIVO ORIGINAL '!$D$249</f>
        <v>PROMOCIÓN DE LOS DERECHOS HUMANOS</v>
      </c>
      <c r="F195" s="255" t="str">
        <f>+'PLAN INDICATIVO ORIGINAL '!$D$250</f>
        <v>DERECHOS HUMANOS</v>
      </c>
      <c r="G195" s="255" t="s">
        <v>603</v>
      </c>
      <c r="H195" s="256" t="str">
        <f>+'PLAN INDICATIVO ORIGINAL '!$D$251</f>
        <v xml:space="preserve">Contribuir a la protección y el fomento de los derechos humanos de la población privada de la libertad en la prestación de los servicios penitenciarios y carcelarios. </v>
      </c>
      <c r="I195" s="256" t="s">
        <v>815</v>
      </c>
      <c r="J195" s="264" t="str">
        <f>+'PLAN INDICATIVO ORIGINAL '!$D$252</f>
        <v>PROMOCIÓN DE LOS DERECHOS HUMANOS</v>
      </c>
      <c r="K195" s="264" t="s">
        <v>767</v>
      </c>
      <c r="L195" s="141" t="s">
        <v>606</v>
      </c>
      <c r="M195" s="265" t="str">
        <f>+'PLAN INDICATIVO ORIGINAL '!$E$252</f>
        <v>Número de herramientas  realizadas para la Promoción de los Derechos Humanos</v>
      </c>
      <c r="N195" s="258">
        <f>VLOOKUP(L195,'PLAN INDICATIVO ORIGINAL '!$C$13:$M$343,6,0)</f>
        <v>10</v>
      </c>
      <c r="O195" s="258">
        <f>VLOOKUP(L195,'PLAN INDICATIVO ORIGINAL '!$C$13:$M$343,7,0)</f>
        <v>11</v>
      </c>
      <c r="P195" s="258">
        <f>VLOOKUP(L195,'PLAN INDICATIVO ORIGINAL '!$C$13:$M$343,8,0)</f>
        <v>10</v>
      </c>
      <c r="Q195" s="258">
        <f>VLOOKUP(L195,'PLAN INDICATIVO ORIGINAL '!$C$13:$M$343,9,0)</f>
        <v>10</v>
      </c>
      <c r="R195" s="258">
        <f>VLOOKUP(L195,'PLAN INDICATIVO ORIGINAL '!$C$13:$M$343,10,0)</f>
        <v>41</v>
      </c>
      <c r="S195" s="258" t="str">
        <f>VLOOKUP(L195,'PLAN INDICATIVO ORIGINAL '!$C$13:$M$343,11,0)</f>
        <v>Número</v>
      </c>
      <c r="T195" s="258" t="e">
        <f>VLOOKUP(L195,'PLAN INDICATIVO ORIGINAL '!$C$13:$M$343,12,0)</f>
        <v>#REF!</v>
      </c>
      <c r="U195" s="258">
        <f t="shared" ref="U195:Z195" si="358">+N195</f>
        <v>10</v>
      </c>
      <c r="V195" s="258">
        <f t="shared" si="358"/>
        <v>11</v>
      </c>
      <c r="W195" s="258">
        <f t="shared" si="358"/>
        <v>10</v>
      </c>
      <c r="X195" s="258">
        <f t="shared" si="358"/>
        <v>10</v>
      </c>
      <c r="Y195" s="258">
        <f t="shared" si="358"/>
        <v>41</v>
      </c>
      <c r="Z195" s="258" t="str">
        <f t="shared" si="358"/>
        <v>Número</v>
      </c>
      <c r="AA195" s="114" t="str">
        <f>+'PLAN INDICATIVO ORIGINAL '!C253</f>
        <v>P226</v>
      </c>
      <c r="AB195" s="253" t="str">
        <f>+'PLAN INDICATIVO ORIGINAL '!D253</f>
        <v xml:space="preserve">Estrategia de comunicación para la Promoción de los Derechos Humanos realizada </v>
      </c>
      <c r="AC195" s="58" t="str">
        <f>VLOOKUP(AB195,'PLAN INDICATIVO ORIGINAL '!$D$12:$F$313,3,0)</f>
        <v>GRUPO DE DERECHOS HUMANOS</v>
      </c>
      <c r="AD195" s="58" t="str">
        <f>VLOOKUP(AB195,'PLAN INDICATIVO ORIGINAL '!$D$12:$F$313,3,0)</f>
        <v>GRUPO DE DERECHOS HUMANOS</v>
      </c>
      <c r="AE195" s="58" t="s">
        <v>816</v>
      </c>
      <c r="AF195" s="259">
        <f>VLOOKUP(AA195,'PLAN INDICATIVO ORIGINAL '!$C$13:$M$343,6,0)</f>
        <v>1</v>
      </c>
      <c r="AG195" s="260">
        <f>VLOOKUP(AA195,'PLAN INDICATIVO ORIGINAL '!$C$13:$M$343,7,0)</f>
        <v>1</v>
      </c>
      <c r="AH195" s="260">
        <f>VLOOKUP(AA195,'PLAN INDICATIVO ORIGINAL '!$C$13:$M$343,8,0)</f>
        <v>1</v>
      </c>
      <c r="AI195" s="260">
        <f>VLOOKUP(AA195,'PLAN INDICATIVO ORIGINAL '!$C$13:$M$343,9,0)</f>
        <v>1</v>
      </c>
      <c r="AJ195" s="260">
        <f>VLOOKUP(AA195,'PLAN INDICATIVO ORIGINAL '!$C$13:$M$343,10,0)</f>
        <v>4</v>
      </c>
      <c r="AK195" s="260" t="str">
        <f>VLOOKUP(AA195,'PLAN INDICATIVO ORIGINAL '!$C$13:$M$343,11,0)</f>
        <v>Número</v>
      </c>
      <c r="AL195" s="261" t="e">
        <f>VLOOKUP(AA195,'PLAN INDICATIVO ORIGINAL '!$C$13:$M$343,12,0)</f>
        <v>#REF!</v>
      </c>
      <c r="AM195" s="262">
        <f t="shared" ref="AM195:AR195" si="359">+AF195</f>
        <v>1</v>
      </c>
      <c r="AN195" s="262">
        <f t="shared" si="359"/>
        <v>1</v>
      </c>
      <c r="AO195" s="262">
        <f t="shared" si="359"/>
        <v>1</v>
      </c>
      <c r="AP195" s="262">
        <f t="shared" si="359"/>
        <v>1</v>
      </c>
      <c r="AQ195" s="262">
        <f t="shared" si="359"/>
        <v>4</v>
      </c>
      <c r="AR195" s="262" t="str">
        <f t="shared" si="359"/>
        <v>Número</v>
      </c>
      <c r="AS195" s="263" t="s">
        <v>765</v>
      </c>
      <c r="AV195" s="213" t="s">
        <v>608</v>
      </c>
      <c r="AW195" s="213" t="s">
        <v>598</v>
      </c>
      <c r="AX195" s="213" t="s">
        <v>816</v>
      </c>
      <c r="BI195" s="253">
        <v>228</v>
      </c>
      <c r="BJ195" s="58" t="s">
        <v>598</v>
      </c>
    </row>
    <row r="196" spans="1:62" ht="53.25" customHeight="1">
      <c r="A196" s="253">
        <v>227</v>
      </c>
      <c r="B196" s="253" t="str">
        <f t="shared" si="149"/>
        <v>P227</v>
      </c>
      <c r="C196" s="120" t="s">
        <v>36</v>
      </c>
      <c r="D196" s="287" t="s">
        <v>596</v>
      </c>
      <c r="E196" s="283" t="str">
        <f>+'PLAN INDICATIVO ORIGINAL '!$D$249</f>
        <v>PROMOCIÓN DE LOS DERECHOS HUMANOS</v>
      </c>
      <c r="F196" s="255" t="str">
        <f>+'PLAN INDICATIVO ORIGINAL '!$D$250</f>
        <v>DERECHOS HUMANOS</v>
      </c>
      <c r="G196" s="255" t="s">
        <v>603</v>
      </c>
      <c r="H196" s="256" t="str">
        <f>+'PLAN INDICATIVO ORIGINAL '!$D$251</f>
        <v xml:space="preserve">Contribuir a la protección y el fomento de los derechos humanos de la población privada de la libertad en la prestación de los servicios penitenciarios y carcelarios. </v>
      </c>
      <c r="I196" s="256" t="s">
        <v>815</v>
      </c>
      <c r="J196" s="264" t="str">
        <f>+'PLAN INDICATIVO ORIGINAL '!$D$252</f>
        <v>PROMOCIÓN DE LOS DERECHOS HUMANOS</v>
      </c>
      <c r="K196" s="264" t="s">
        <v>767</v>
      </c>
      <c r="L196" s="141" t="s">
        <v>606</v>
      </c>
      <c r="M196" s="265" t="str">
        <f>+'PLAN INDICATIVO ORIGINAL '!$E$252</f>
        <v>Número de herramientas  realizadas para la Promoción de los Derechos Humanos</v>
      </c>
      <c r="N196" s="258">
        <f>VLOOKUP(L196,'PLAN INDICATIVO ORIGINAL '!$C$13:$M$343,6,0)</f>
        <v>10</v>
      </c>
      <c r="O196" s="258">
        <f>VLOOKUP(L196,'PLAN INDICATIVO ORIGINAL '!$C$13:$M$343,7,0)</f>
        <v>11</v>
      </c>
      <c r="P196" s="258">
        <f>VLOOKUP(L196,'PLAN INDICATIVO ORIGINAL '!$C$13:$M$343,8,0)</f>
        <v>10</v>
      </c>
      <c r="Q196" s="258">
        <f>VLOOKUP(L196,'PLAN INDICATIVO ORIGINAL '!$C$13:$M$343,9,0)</f>
        <v>10</v>
      </c>
      <c r="R196" s="258">
        <f>VLOOKUP(L196,'PLAN INDICATIVO ORIGINAL '!$C$13:$M$343,10,0)</f>
        <v>41</v>
      </c>
      <c r="S196" s="258" t="str">
        <f>VLOOKUP(L196,'PLAN INDICATIVO ORIGINAL '!$C$13:$M$343,11,0)</f>
        <v>Número</v>
      </c>
      <c r="T196" s="258" t="e">
        <f>VLOOKUP(L196,'PLAN INDICATIVO ORIGINAL '!$C$13:$M$343,12,0)</f>
        <v>#REF!</v>
      </c>
      <c r="U196" s="258">
        <f t="shared" ref="U196:Z196" si="360">+N196</f>
        <v>10</v>
      </c>
      <c r="V196" s="258">
        <f t="shared" si="360"/>
        <v>11</v>
      </c>
      <c r="W196" s="258">
        <f t="shared" si="360"/>
        <v>10</v>
      </c>
      <c r="X196" s="258">
        <f t="shared" si="360"/>
        <v>10</v>
      </c>
      <c r="Y196" s="258">
        <f t="shared" si="360"/>
        <v>41</v>
      </c>
      <c r="Z196" s="258" t="str">
        <f t="shared" si="360"/>
        <v>Número</v>
      </c>
      <c r="AA196" s="114" t="str">
        <f>+'PLAN INDICATIVO ORIGINAL '!C254</f>
        <v>P227</v>
      </c>
      <c r="AB196" s="253" t="str">
        <f>+'PLAN INDICATIVO ORIGINAL '!D254</f>
        <v>Cápsula informativa en Derechos Humanos diseñada, elaborada y difundida</v>
      </c>
      <c r="AC196" s="58" t="str">
        <f>VLOOKUP(AB196,'PLAN INDICATIVO ORIGINAL '!$D$12:$F$313,3,0)</f>
        <v>GRUPO DE DERECHOS HUMANOS</v>
      </c>
      <c r="AD196" s="58" t="str">
        <f>VLOOKUP(AB196,'PLAN INDICATIVO ORIGINAL '!$D$12:$F$313,3,0)</f>
        <v>GRUPO DE DERECHOS HUMANOS</v>
      </c>
      <c r="AE196" s="58" t="s">
        <v>816</v>
      </c>
      <c r="AF196" s="259">
        <f>VLOOKUP(AA196,'PLAN INDICATIVO ORIGINAL '!$C$13:$M$343,6,0)</f>
        <v>8</v>
      </c>
      <c r="AG196" s="260">
        <f>VLOOKUP(AA196,'PLAN INDICATIVO ORIGINAL '!$C$13:$M$343,7,0)</f>
        <v>8</v>
      </c>
      <c r="AH196" s="260">
        <f>VLOOKUP(AA196,'PLAN INDICATIVO ORIGINAL '!$C$13:$M$343,8,0)</f>
        <v>8</v>
      </c>
      <c r="AI196" s="260">
        <f>VLOOKUP(AA196,'PLAN INDICATIVO ORIGINAL '!$C$13:$M$343,9,0)</f>
        <v>8</v>
      </c>
      <c r="AJ196" s="260">
        <f>VLOOKUP(AA196,'PLAN INDICATIVO ORIGINAL '!$C$13:$M$343,10,0)</f>
        <v>32</v>
      </c>
      <c r="AK196" s="260" t="str">
        <f>VLOOKUP(AA196,'PLAN INDICATIVO ORIGINAL '!$C$13:$M$343,11,0)</f>
        <v>Número</v>
      </c>
      <c r="AL196" s="261" t="e">
        <f>VLOOKUP(AA196,'PLAN INDICATIVO ORIGINAL '!$C$13:$M$343,12,0)</f>
        <v>#REF!</v>
      </c>
      <c r="AM196" s="262">
        <f t="shared" ref="AM196:AR196" si="361">+AF196</f>
        <v>8</v>
      </c>
      <c r="AN196" s="262">
        <f t="shared" si="361"/>
        <v>8</v>
      </c>
      <c r="AO196" s="262">
        <f t="shared" si="361"/>
        <v>8</v>
      </c>
      <c r="AP196" s="262">
        <f t="shared" si="361"/>
        <v>8</v>
      </c>
      <c r="AQ196" s="262">
        <f t="shared" si="361"/>
        <v>32</v>
      </c>
      <c r="AR196" s="262" t="str">
        <f t="shared" si="361"/>
        <v>Número</v>
      </c>
      <c r="AS196" s="263" t="s">
        <v>765</v>
      </c>
      <c r="AV196" s="213" t="s">
        <v>610</v>
      </c>
      <c r="AW196" s="213" t="s">
        <v>598</v>
      </c>
      <c r="AX196" s="213" t="s">
        <v>816</v>
      </c>
      <c r="BI196" s="253">
        <v>229</v>
      </c>
      <c r="BJ196" s="58" t="s">
        <v>598</v>
      </c>
    </row>
    <row r="197" spans="1:62" ht="57" customHeight="1">
      <c r="A197" s="253">
        <v>228</v>
      </c>
      <c r="B197" s="253" t="str">
        <f t="shared" si="149"/>
        <v>P228</v>
      </c>
      <c r="C197" s="120" t="s">
        <v>50</v>
      </c>
      <c r="D197" s="287" t="s">
        <v>596</v>
      </c>
      <c r="E197" s="283" t="str">
        <f>+'PLAN INDICATIVO ORIGINAL '!$D$249</f>
        <v>PROMOCIÓN DE LOS DERECHOS HUMANOS</v>
      </c>
      <c r="F197" s="255" t="str">
        <f>+'PLAN INDICATIVO ORIGINAL '!$D$250</f>
        <v>DERECHOS HUMANOS</v>
      </c>
      <c r="G197" s="255" t="s">
        <v>603</v>
      </c>
      <c r="H197" s="256" t="str">
        <f>+'PLAN INDICATIVO ORIGINAL '!$D$251</f>
        <v xml:space="preserve">Contribuir a la protección y el fomento de los derechos humanos de la población privada de la libertad en la prestación de los servicios penitenciarios y carcelarios. </v>
      </c>
      <c r="I197" s="256" t="s">
        <v>815</v>
      </c>
      <c r="J197" s="264" t="str">
        <f>+'PLAN INDICATIVO ORIGINAL '!$D$252</f>
        <v>PROMOCIÓN DE LOS DERECHOS HUMANOS</v>
      </c>
      <c r="K197" s="264" t="s">
        <v>767</v>
      </c>
      <c r="L197" s="141" t="s">
        <v>606</v>
      </c>
      <c r="M197" s="265" t="str">
        <f>+'PLAN INDICATIVO ORIGINAL '!$E$252</f>
        <v>Número de herramientas  realizadas para la Promoción de los Derechos Humanos</v>
      </c>
      <c r="N197" s="258">
        <f>VLOOKUP(L197,'PLAN INDICATIVO ORIGINAL '!$C$13:$M$343,6,0)</f>
        <v>10</v>
      </c>
      <c r="O197" s="258">
        <f>VLOOKUP(L197,'PLAN INDICATIVO ORIGINAL '!$C$13:$M$343,7,0)</f>
        <v>11</v>
      </c>
      <c r="P197" s="258">
        <f>VLOOKUP(L197,'PLAN INDICATIVO ORIGINAL '!$C$13:$M$343,8,0)</f>
        <v>10</v>
      </c>
      <c r="Q197" s="258">
        <f>VLOOKUP(L197,'PLAN INDICATIVO ORIGINAL '!$C$13:$M$343,9,0)</f>
        <v>10</v>
      </c>
      <c r="R197" s="258">
        <f>VLOOKUP(L197,'PLAN INDICATIVO ORIGINAL '!$C$13:$M$343,10,0)</f>
        <v>41</v>
      </c>
      <c r="S197" s="258" t="str">
        <f>VLOOKUP(L197,'PLAN INDICATIVO ORIGINAL '!$C$13:$M$343,11,0)</f>
        <v>Número</v>
      </c>
      <c r="T197" s="258" t="e">
        <f>VLOOKUP(L197,'PLAN INDICATIVO ORIGINAL '!$C$13:$M$343,12,0)</f>
        <v>#REF!</v>
      </c>
      <c r="U197" s="258">
        <f t="shared" ref="U197:Z197" si="362">+N197</f>
        <v>10</v>
      </c>
      <c r="V197" s="258">
        <f t="shared" si="362"/>
        <v>11</v>
      </c>
      <c r="W197" s="258">
        <f t="shared" si="362"/>
        <v>10</v>
      </c>
      <c r="X197" s="258">
        <f t="shared" si="362"/>
        <v>10</v>
      </c>
      <c r="Y197" s="258">
        <f t="shared" si="362"/>
        <v>41</v>
      </c>
      <c r="Z197" s="258" t="str">
        <f t="shared" si="362"/>
        <v>Número</v>
      </c>
      <c r="AA197" s="114" t="str">
        <f>+'PLAN INDICATIVO ORIGINAL '!C255</f>
        <v>P228</v>
      </c>
      <c r="AB197" s="253" t="str">
        <f>+'PLAN INDICATIVO ORIGINAL '!D255</f>
        <v>Vídeo sobre Derechos Humanos diseñado, elaborado y difundido</v>
      </c>
      <c r="AC197" s="58" t="str">
        <f>VLOOKUP(AB197,'PLAN INDICATIVO ORIGINAL '!$D$12:$F$313,3,0)</f>
        <v>GRUPO DE DERECHOS HUMANOS</v>
      </c>
      <c r="AD197" s="58" t="str">
        <f>VLOOKUP(AB197,'PLAN INDICATIVO ORIGINAL '!$D$12:$F$313,3,0)</f>
        <v>GRUPO DE DERECHOS HUMANOS</v>
      </c>
      <c r="AE197" s="58" t="s">
        <v>816</v>
      </c>
      <c r="AF197" s="259">
        <f>VLOOKUP(AA197,'PLAN INDICATIVO ORIGINAL '!$C$13:$M$343,6,0)</f>
        <v>1</v>
      </c>
      <c r="AG197" s="260">
        <f>VLOOKUP(AA197,'PLAN INDICATIVO ORIGINAL '!$C$13:$M$343,7,0)</f>
        <v>1</v>
      </c>
      <c r="AH197" s="260">
        <f>VLOOKUP(AA197,'PLAN INDICATIVO ORIGINAL '!$C$13:$M$343,8,0)</f>
        <v>1</v>
      </c>
      <c r="AI197" s="260">
        <f>VLOOKUP(AA197,'PLAN INDICATIVO ORIGINAL '!$C$13:$M$343,9,0)</f>
        <v>1</v>
      </c>
      <c r="AJ197" s="260">
        <f>VLOOKUP(AA197,'PLAN INDICATIVO ORIGINAL '!$C$13:$M$343,10,0)</f>
        <v>4</v>
      </c>
      <c r="AK197" s="260" t="str">
        <f>VLOOKUP(AA197,'PLAN INDICATIVO ORIGINAL '!$C$13:$M$343,11,0)</f>
        <v>Número</v>
      </c>
      <c r="AL197" s="261" t="e">
        <f>VLOOKUP(AA197,'PLAN INDICATIVO ORIGINAL '!$C$13:$M$343,12,0)</f>
        <v>#REF!</v>
      </c>
      <c r="AM197" s="262">
        <f t="shared" ref="AM197:AR197" si="363">+AF197</f>
        <v>1</v>
      </c>
      <c r="AN197" s="262">
        <f t="shared" si="363"/>
        <v>1</v>
      </c>
      <c r="AO197" s="262">
        <f t="shared" si="363"/>
        <v>1</v>
      </c>
      <c r="AP197" s="262">
        <f t="shared" si="363"/>
        <v>1</v>
      </c>
      <c r="AQ197" s="262">
        <f t="shared" si="363"/>
        <v>4</v>
      </c>
      <c r="AR197" s="262" t="str">
        <f t="shared" si="363"/>
        <v>Número</v>
      </c>
      <c r="AS197" s="263" t="s">
        <v>765</v>
      </c>
      <c r="AV197" s="213" t="s">
        <v>611</v>
      </c>
      <c r="AW197" s="213" t="s">
        <v>598</v>
      </c>
      <c r="AX197" s="213" t="s">
        <v>816</v>
      </c>
      <c r="BI197" s="253">
        <v>35</v>
      </c>
      <c r="BJ197" s="58" t="s">
        <v>598</v>
      </c>
    </row>
    <row r="198" spans="1:62" ht="57" customHeight="1">
      <c r="A198" s="253">
        <v>229</v>
      </c>
      <c r="B198" s="253" t="str">
        <f t="shared" si="149"/>
        <v>P229</v>
      </c>
      <c r="C198" s="120" t="s">
        <v>53</v>
      </c>
      <c r="D198" s="287" t="s">
        <v>596</v>
      </c>
      <c r="E198" s="283" t="str">
        <f>+'PLAN INDICATIVO ORIGINAL '!$D$249</f>
        <v>PROMOCIÓN DE LOS DERECHOS HUMANOS</v>
      </c>
      <c r="F198" s="255" t="str">
        <f>+'PLAN INDICATIVO ORIGINAL '!$D$250</f>
        <v>DERECHOS HUMANOS</v>
      </c>
      <c r="G198" s="255" t="s">
        <v>603</v>
      </c>
      <c r="H198" s="256" t="str">
        <f>+'PLAN INDICATIVO ORIGINAL '!$D$251</f>
        <v xml:space="preserve">Contribuir a la protección y el fomento de los derechos humanos de la población privada de la libertad en la prestación de los servicios penitenciarios y carcelarios. </v>
      </c>
      <c r="I198" s="256" t="s">
        <v>815</v>
      </c>
      <c r="J198" s="264" t="str">
        <f>+'PLAN INDICATIVO ORIGINAL '!$D$252</f>
        <v>PROMOCIÓN DE LOS DERECHOS HUMANOS</v>
      </c>
      <c r="K198" s="264" t="s">
        <v>767</v>
      </c>
      <c r="L198" s="141" t="s">
        <v>606</v>
      </c>
      <c r="M198" s="265" t="str">
        <f>+'PLAN INDICATIVO ORIGINAL '!$E$252</f>
        <v>Número de herramientas  realizadas para la Promoción de los Derechos Humanos</v>
      </c>
      <c r="N198" s="258">
        <f>VLOOKUP(L198,'PLAN INDICATIVO ORIGINAL '!$C$13:$M$343,6,0)</f>
        <v>10</v>
      </c>
      <c r="O198" s="258">
        <f>VLOOKUP(L198,'PLAN INDICATIVO ORIGINAL '!$C$13:$M$343,7,0)</f>
        <v>11</v>
      </c>
      <c r="P198" s="258">
        <f>VLOOKUP(L198,'PLAN INDICATIVO ORIGINAL '!$C$13:$M$343,8,0)</f>
        <v>10</v>
      </c>
      <c r="Q198" s="258">
        <f>VLOOKUP(L198,'PLAN INDICATIVO ORIGINAL '!$C$13:$M$343,9,0)</f>
        <v>10</v>
      </c>
      <c r="R198" s="258">
        <f>VLOOKUP(L198,'PLAN INDICATIVO ORIGINAL '!$C$13:$M$343,10,0)</f>
        <v>41</v>
      </c>
      <c r="S198" s="258" t="str">
        <f>VLOOKUP(L198,'PLAN INDICATIVO ORIGINAL '!$C$13:$M$343,11,0)</f>
        <v>Número</v>
      </c>
      <c r="T198" s="258" t="e">
        <f>VLOOKUP(L198,'PLAN INDICATIVO ORIGINAL '!$C$13:$M$343,12,0)</f>
        <v>#REF!</v>
      </c>
      <c r="U198" s="258">
        <f t="shared" ref="U198:Z198" si="364">+N198</f>
        <v>10</v>
      </c>
      <c r="V198" s="258">
        <f t="shared" si="364"/>
        <v>11</v>
      </c>
      <c r="W198" s="258">
        <f t="shared" si="364"/>
        <v>10</v>
      </c>
      <c r="X198" s="258">
        <f t="shared" si="364"/>
        <v>10</v>
      </c>
      <c r="Y198" s="258">
        <f t="shared" si="364"/>
        <v>41</v>
      </c>
      <c r="Z198" s="258" t="str">
        <f t="shared" si="364"/>
        <v>Número</v>
      </c>
      <c r="AA198" s="114" t="str">
        <f>+'PLAN INDICATIVO ORIGINAL '!C256</f>
        <v>P229</v>
      </c>
      <c r="AB198" s="253" t="str">
        <f>+'PLAN INDICATIVO ORIGINAL '!D256</f>
        <v>Diplomado en Derechos Humanos en el Sistema Penitenciario diseñado</v>
      </c>
      <c r="AC198" s="58" t="str">
        <f>VLOOKUP(AB198,'PLAN INDICATIVO ORIGINAL '!$D$12:$F$313,3,0)</f>
        <v>GRUPO DE DERECHOS HUMANOS</v>
      </c>
      <c r="AD198" s="58" t="str">
        <f>VLOOKUP(AB198,'PLAN INDICATIVO ORIGINAL '!$D$12:$F$313,3,0)</f>
        <v>GRUPO DE DERECHOS HUMANOS</v>
      </c>
      <c r="AE198" s="58" t="s">
        <v>816</v>
      </c>
      <c r="AF198" s="259">
        <f>VLOOKUP(AA198,'PLAN INDICATIVO ORIGINAL '!$C$13:$M$343,6,0)</f>
        <v>0</v>
      </c>
      <c r="AG198" s="260">
        <f>VLOOKUP(AA198,'PLAN INDICATIVO ORIGINAL '!$C$13:$M$343,7,0)</f>
        <v>1</v>
      </c>
      <c r="AH198" s="260">
        <f>VLOOKUP(AA198,'PLAN INDICATIVO ORIGINAL '!$C$13:$M$343,8,0)</f>
        <v>0</v>
      </c>
      <c r="AI198" s="260">
        <f>VLOOKUP(AA198,'PLAN INDICATIVO ORIGINAL '!$C$13:$M$343,9,0)</f>
        <v>0</v>
      </c>
      <c r="AJ198" s="260">
        <f>VLOOKUP(AA198,'PLAN INDICATIVO ORIGINAL '!$C$13:$M$343,10,0)</f>
        <v>1</v>
      </c>
      <c r="AK198" s="260" t="str">
        <f>VLOOKUP(AA198,'PLAN INDICATIVO ORIGINAL '!$C$13:$M$343,11,0)</f>
        <v>Número</v>
      </c>
      <c r="AL198" s="261" t="e">
        <f>VLOOKUP(AA198,'PLAN INDICATIVO ORIGINAL '!$C$13:$M$343,12,0)</f>
        <v>#REF!</v>
      </c>
      <c r="AM198" s="262">
        <f t="shared" ref="AM198:AR198" si="365">+AF198</f>
        <v>0</v>
      </c>
      <c r="AN198" s="262">
        <f t="shared" si="365"/>
        <v>1</v>
      </c>
      <c r="AO198" s="262">
        <f t="shared" si="365"/>
        <v>0</v>
      </c>
      <c r="AP198" s="262">
        <f t="shared" si="365"/>
        <v>0</v>
      </c>
      <c r="AQ198" s="262">
        <f t="shared" si="365"/>
        <v>1</v>
      </c>
      <c r="AR198" s="262" t="str">
        <f t="shared" si="365"/>
        <v>Número</v>
      </c>
      <c r="AS198" s="263" t="s">
        <v>765</v>
      </c>
      <c r="AV198" s="213" t="s">
        <v>613</v>
      </c>
      <c r="AW198" s="213" t="s">
        <v>598</v>
      </c>
      <c r="AX198" s="213" t="s">
        <v>816</v>
      </c>
      <c r="BI198" s="253">
        <v>230</v>
      </c>
      <c r="BJ198" s="58" t="s">
        <v>598</v>
      </c>
    </row>
    <row r="199" spans="1:62" ht="57" customHeight="1">
      <c r="A199" s="253">
        <v>35</v>
      </c>
      <c r="B199" s="253" t="str">
        <f t="shared" si="149"/>
        <v>P35</v>
      </c>
      <c r="C199" s="126" t="s">
        <v>56</v>
      </c>
      <c r="D199" s="292" t="s">
        <v>596</v>
      </c>
      <c r="E199" s="283" t="str">
        <f>+'PLAN INDICATIVO ORIGINAL '!$D$249</f>
        <v>PROMOCIÓN DE LOS DERECHOS HUMANOS</v>
      </c>
      <c r="F199" s="255" t="str">
        <f>+'PLAN INDICATIVO ORIGINAL '!$D$250</f>
        <v>DERECHOS HUMANOS</v>
      </c>
      <c r="G199" s="255" t="s">
        <v>603</v>
      </c>
      <c r="H199" s="256" t="str">
        <f>+'PLAN INDICATIVO ORIGINAL '!$D$251</f>
        <v xml:space="preserve">Contribuir a la protección y el fomento de los derechos humanos de la población privada de la libertad en la prestación de los servicios penitenciarios y carcelarios. </v>
      </c>
      <c r="I199" s="256" t="s">
        <v>815</v>
      </c>
      <c r="J199" s="264" t="str">
        <f>+'PLAN INDICATIVO ORIGINAL '!$D$252</f>
        <v>PROMOCIÓN DE LOS DERECHOS HUMANOS</v>
      </c>
      <c r="K199" s="264" t="s">
        <v>767</v>
      </c>
      <c r="L199" s="141" t="s">
        <v>606</v>
      </c>
      <c r="M199" s="265" t="str">
        <f>+'PLAN INDICATIVO ORIGINAL '!$E$252</f>
        <v>Número de herramientas  realizadas para la Promoción de los Derechos Humanos</v>
      </c>
      <c r="N199" s="258">
        <f>VLOOKUP(L199,'PLAN INDICATIVO ORIGINAL '!$C$13:$M$343,6,0)</f>
        <v>10</v>
      </c>
      <c r="O199" s="258">
        <f>VLOOKUP(L199,'PLAN INDICATIVO ORIGINAL '!$C$13:$M$343,7,0)</f>
        <v>11</v>
      </c>
      <c r="P199" s="258">
        <f>VLOOKUP(L199,'PLAN INDICATIVO ORIGINAL '!$C$13:$M$343,8,0)</f>
        <v>10</v>
      </c>
      <c r="Q199" s="258">
        <f>VLOOKUP(L199,'PLAN INDICATIVO ORIGINAL '!$C$13:$M$343,9,0)</f>
        <v>10</v>
      </c>
      <c r="R199" s="258">
        <f>VLOOKUP(L199,'PLAN INDICATIVO ORIGINAL '!$C$13:$M$343,10,0)</f>
        <v>41</v>
      </c>
      <c r="S199" s="258" t="str">
        <f>VLOOKUP(L199,'PLAN INDICATIVO ORIGINAL '!$C$13:$M$343,11,0)</f>
        <v>Número</v>
      </c>
      <c r="T199" s="258" t="e">
        <f>VLOOKUP(L199,'PLAN INDICATIVO ORIGINAL '!$C$13:$M$343,12,0)</f>
        <v>#REF!</v>
      </c>
      <c r="U199" s="258">
        <f t="shared" ref="U199:Z199" si="366">+N199</f>
        <v>10</v>
      </c>
      <c r="V199" s="258">
        <f t="shared" si="366"/>
        <v>11</v>
      </c>
      <c r="W199" s="258">
        <f t="shared" si="366"/>
        <v>10</v>
      </c>
      <c r="X199" s="258">
        <f t="shared" si="366"/>
        <v>10</v>
      </c>
      <c r="Y199" s="258">
        <f t="shared" si="366"/>
        <v>41</v>
      </c>
      <c r="Z199" s="258" t="str">
        <f t="shared" si="366"/>
        <v>Número</v>
      </c>
      <c r="AA199" s="114" t="str">
        <f>+'PLAN INDICATIVO ORIGINAL '!C257</f>
        <v>P35</v>
      </c>
      <c r="AB199" s="253" t="str">
        <f>+'PLAN INDICATIVO ORIGINAL '!D257</f>
        <v>Establecimientos sensibilizados en el tema de Derechos Humanos</v>
      </c>
      <c r="AC199" s="58" t="str">
        <f>VLOOKUP(AB199,'PLAN INDICATIVO ORIGINAL '!$D$12:$F$313,3,0)</f>
        <v>GRUPO DE DERECHOS HUMANOS</v>
      </c>
      <c r="AD199" s="58" t="str">
        <f>VLOOKUP(AB199,'PLAN INDICATIVO ORIGINAL '!$D$12:$F$313,3,0)</f>
        <v>GRUPO DE DERECHOS HUMANOS</v>
      </c>
      <c r="AE199" s="58" t="s">
        <v>816</v>
      </c>
      <c r="AF199" s="259">
        <f>VLOOKUP(AA199,'PLAN INDICATIVO ORIGINAL '!$C$13:$M$343,6,0)</f>
        <v>69</v>
      </c>
      <c r="AG199" s="260">
        <f>VLOOKUP(AA199,'PLAN INDICATIVO ORIGINAL '!$C$13:$M$343,7,0)</f>
        <v>69</v>
      </c>
      <c r="AH199" s="260">
        <f>VLOOKUP(AA199,'PLAN INDICATIVO ORIGINAL '!$C$13:$M$343,8,0)</f>
        <v>69</v>
      </c>
      <c r="AI199" s="260">
        <f>VLOOKUP(AA199,'PLAN INDICATIVO ORIGINAL '!$C$13:$M$343,9,0)</f>
        <v>69</v>
      </c>
      <c r="AJ199" s="260">
        <f>VLOOKUP(AA199,'PLAN INDICATIVO ORIGINAL '!$C$13:$M$343,10,0)</f>
        <v>69</v>
      </c>
      <c r="AK199" s="260" t="str">
        <f>VLOOKUP(AA199,'PLAN INDICATIVO ORIGINAL '!$C$13:$M$343,11,0)</f>
        <v>Número</v>
      </c>
      <c r="AL199" s="261" t="e">
        <f>VLOOKUP(AA199,'PLAN INDICATIVO ORIGINAL '!$C$13:$M$343,12,0)</f>
        <v>#REF!</v>
      </c>
      <c r="AM199" s="262">
        <f t="shared" ref="AM199:AR199" si="367">+AF199</f>
        <v>69</v>
      </c>
      <c r="AN199" s="262">
        <f t="shared" si="367"/>
        <v>69</v>
      </c>
      <c r="AO199" s="262">
        <f t="shared" si="367"/>
        <v>69</v>
      </c>
      <c r="AP199" s="262">
        <f t="shared" si="367"/>
        <v>69</v>
      </c>
      <c r="AQ199" s="262">
        <f t="shared" si="367"/>
        <v>69</v>
      </c>
      <c r="AR199" s="262" t="str">
        <f t="shared" si="367"/>
        <v>Número</v>
      </c>
      <c r="AS199" s="263" t="s">
        <v>765</v>
      </c>
      <c r="AV199" s="213" t="s">
        <v>615</v>
      </c>
      <c r="AW199" s="213" t="s">
        <v>598</v>
      </c>
      <c r="AX199" s="213" t="s">
        <v>816</v>
      </c>
      <c r="BI199" s="253">
        <v>231</v>
      </c>
      <c r="BJ199" s="58" t="s">
        <v>598</v>
      </c>
    </row>
    <row r="200" spans="1:62" ht="49.5" customHeight="1">
      <c r="A200" s="253">
        <v>230</v>
      </c>
      <c r="B200" s="253" t="str">
        <f t="shared" si="149"/>
        <v>P230</v>
      </c>
      <c r="C200" s="120" t="s">
        <v>33</v>
      </c>
      <c r="D200" s="287" t="s">
        <v>596</v>
      </c>
      <c r="E200" s="283" t="str">
        <f>+'PLAN INDICATIVO ORIGINAL '!$D$249</f>
        <v>PROMOCIÓN DE LOS DERECHOS HUMANOS</v>
      </c>
      <c r="F200" s="255" t="str">
        <f>+'PLAN INDICATIVO ORIGINAL '!$D$250</f>
        <v>DERECHOS HUMANOS</v>
      </c>
      <c r="G200" s="255" t="s">
        <v>603</v>
      </c>
      <c r="H200" s="256" t="str">
        <f>+'PLAN INDICATIVO ORIGINAL '!$D$251</f>
        <v xml:space="preserve">Contribuir a la protección y el fomento de los derechos humanos de la población privada de la libertad en la prestación de los servicios penitenciarios y carcelarios. </v>
      </c>
      <c r="I200" s="256" t="s">
        <v>817</v>
      </c>
      <c r="J200" s="264" t="str">
        <f>+'PLAN INDICATIVO ORIGINAL '!$D$258</f>
        <v>RESPETO DE LOS DH CON ENFOQUE DIFERENCIAL</v>
      </c>
      <c r="K200" s="264" t="s">
        <v>791</v>
      </c>
      <c r="L200" s="141" t="s">
        <v>618</v>
      </c>
      <c r="M200" s="279" t="str">
        <f>+'PLAN INDICATIVO ORIGINAL '!$E$258</f>
        <v>Número de Actividades realizadas con enfoque diferencial</v>
      </c>
      <c r="N200" s="258">
        <f>VLOOKUP(L200,'PLAN INDICATIVO ORIGINAL '!$C$13:$M$343,6,0)</f>
        <v>16</v>
      </c>
      <c r="O200" s="258">
        <f>VLOOKUP(L200,'PLAN INDICATIVO ORIGINAL '!$C$13:$M$343,7,0)</f>
        <v>16</v>
      </c>
      <c r="P200" s="258">
        <f>VLOOKUP(L200,'PLAN INDICATIVO ORIGINAL '!$C$13:$M$343,8,0)</f>
        <v>17</v>
      </c>
      <c r="Q200" s="258">
        <f>VLOOKUP(L200,'PLAN INDICATIVO ORIGINAL '!$C$13:$M$343,9,0)</f>
        <v>16</v>
      </c>
      <c r="R200" s="258">
        <f>VLOOKUP(L200,'PLAN INDICATIVO ORIGINAL '!$C$13:$M$343,10,0)</f>
        <v>65</v>
      </c>
      <c r="S200" s="258" t="str">
        <f>VLOOKUP(L200,'PLAN INDICATIVO ORIGINAL '!$C$13:$M$343,11,0)</f>
        <v>Número</v>
      </c>
      <c r="T200" s="258" t="e">
        <f>VLOOKUP(L200,'PLAN INDICATIVO ORIGINAL '!$C$13:$M$343,12,0)</f>
        <v>#REF!</v>
      </c>
      <c r="U200" s="258">
        <f t="shared" ref="U200:Z200" si="368">+N200</f>
        <v>16</v>
      </c>
      <c r="V200" s="258">
        <f t="shared" si="368"/>
        <v>16</v>
      </c>
      <c r="W200" s="258">
        <f t="shared" si="368"/>
        <v>17</v>
      </c>
      <c r="X200" s="258">
        <f t="shared" si="368"/>
        <v>16</v>
      </c>
      <c r="Y200" s="258">
        <f t="shared" si="368"/>
        <v>65</v>
      </c>
      <c r="Z200" s="258" t="str">
        <f t="shared" si="368"/>
        <v>Número</v>
      </c>
      <c r="AA200" s="114" t="str">
        <f>+'PLAN INDICATIVO ORIGINAL '!C259</f>
        <v>P230</v>
      </c>
      <c r="AB200" s="253" t="str">
        <f>+'PLAN INDICATIVO ORIGINAL '!D259</f>
        <v>Sensibilización mensual sobre algunas de las poblaciones excepcionales (grupos étnicos, tercera edad,  extranjeros, mujeres lactantes y gestantes, personas con capacidad limitada) realizada</v>
      </c>
      <c r="AC200" s="58" t="str">
        <f>VLOOKUP(AB200,'PLAN INDICATIVO ORIGINAL '!$D$12:$F$313,3,0)</f>
        <v>GRUPO DE DERECHOS HUMANOS</v>
      </c>
      <c r="AD200" s="58" t="str">
        <f>VLOOKUP(AB200,'PLAN INDICATIVO ORIGINAL '!$D$12:$F$313,3,0)</f>
        <v>GRUPO DE DERECHOS HUMANOS</v>
      </c>
      <c r="AE200" s="58" t="s">
        <v>816</v>
      </c>
      <c r="AF200" s="259">
        <f>VLOOKUP(AA200,'PLAN INDICATIVO ORIGINAL '!$C$13:$M$343,6,0)</f>
        <v>12</v>
      </c>
      <c r="AG200" s="260">
        <f>VLOOKUP(AA200,'PLAN INDICATIVO ORIGINAL '!$C$13:$M$343,7,0)</f>
        <v>12</v>
      </c>
      <c r="AH200" s="260">
        <f>VLOOKUP(AA200,'PLAN INDICATIVO ORIGINAL '!$C$13:$M$343,8,0)</f>
        <v>12</v>
      </c>
      <c r="AI200" s="260">
        <f>VLOOKUP(AA200,'PLAN INDICATIVO ORIGINAL '!$C$13:$M$343,9,0)</f>
        <v>12</v>
      </c>
      <c r="AJ200" s="260">
        <f>VLOOKUP(AA200,'PLAN INDICATIVO ORIGINAL '!$C$13:$M$343,10,0)</f>
        <v>48</v>
      </c>
      <c r="AK200" s="260" t="str">
        <f>VLOOKUP(AA200,'PLAN INDICATIVO ORIGINAL '!$C$13:$M$343,11,0)</f>
        <v>Número</v>
      </c>
      <c r="AL200" s="261" t="e">
        <f>VLOOKUP(AA200,'PLAN INDICATIVO ORIGINAL '!$C$13:$M$343,12,0)</f>
        <v>#REF!</v>
      </c>
      <c r="AM200" s="262">
        <f t="shared" ref="AM200:AR200" si="369">+AF200</f>
        <v>12</v>
      </c>
      <c r="AN200" s="262">
        <f t="shared" si="369"/>
        <v>12</v>
      </c>
      <c r="AO200" s="262">
        <f t="shared" si="369"/>
        <v>12</v>
      </c>
      <c r="AP200" s="262">
        <f t="shared" si="369"/>
        <v>12</v>
      </c>
      <c r="AQ200" s="262">
        <f t="shared" si="369"/>
        <v>48</v>
      </c>
      <c r="AR200" s="262" t="str">
        <f t="shared" si="369"/>
        <v>Número</v>
      </c>
      <c r="AS200" s="263" t="s">
        <v>765</v>
      </c>
      <c r="AV200" s="213" t="s">
        <v>621</v>
      </c>
      <c r="AW200" s="213" t="s">
        <v>598</v>
      </c>
      <c r="AX200" s="213" t="s">
        <v>816</v>
      </c>
      <c r="BI200" s="253">
        <v>232</v>
      </c>
      <c r="BJ200" s="58" t="s">
        <v>598</v>
      </c>
    </row>
    <row r="201" spans="1:62" ht="49.5" customHeight="1">
      <c r="A201" s="253">
        <v>231</v>
      </c>
      <c r="B201" s="253" t="str">
        <f t="shared" si="149"/>
        <v>P231</v>
      </c>
      <c r="C201" s="120" t="s">
        <v>36</v>
      </c>
      <c r="D201" s="287" t="s">
        <v>596</v>
      </c>
      <c r="E201" s="283" t="str">
        <f>+'PLAN INDICATIVO ORIGINAL '!$D$249</f>
        <v>PROMOCIÓN DE LOS DERECHOS HUMANOS</v>
      </c>
      <c r="F201" s="255" t="str">
        <f>+'PLAN INDICATIVO ORIGINAL '!$D$250</f>
        <v>DERECHOS HUMANOS</v>
      </c>
      <c r="G201" s="255" t="s">
        <v>603</v>
      </c>
      <c r="H201" s="256" t="str">
        <f>+'PLAN INDICATIVO ORIGINAL '!$D$251</f>
        <v xml:space="preserve">Contribuir a la protección y el fomento de los derechos humanos de la población privada de la libertad en la prestación de los servicios penitenciarios y carcelarios. </v>
      </c>
      <c r="I201" s="256" t="s">
        <v>817</v>
      </c>
      <c r="J201" s="264" t="str">
        <f>+'PLAN INDICATIVO ORIGINAL '!$D$258</f>
        <v>RESPETO DE LOS DH CON ENFOQUE DIFERENCIAL</v>
      </c>
      <c r="K201" s="264" t="s">
        <v>791</v>
      </c>
      <c r="L201" s="141" t="s">
        <v>618</v>
      </c>
      <c r="M201" s="279" t="str">
        <f>+'PLAN INDICATIVO ORIGINAL '!$E$258</f>
        <v>Número de Actividades realizadas con enfoque diferencial</v>
      </c>
      <c r="N201" s="258">
        <f>VLOOKUP(L201,'PLAN INDICATIVO ORIGINAL '!$C$13:$M$343,6,0)</f>
        <v>16</v>
      </c>
      <c r="O201" s="258">
        <f>VLOOKUP(L201,'PLAN INDICATIVO ORIGINAL '!$C$13:$M$343,7,0)</f>
        <v>16</v>
      </c>
      <c r="P201" s="258">
        <f>VLOOKUP(L201,'PLAN INDICATIVO ORIGINAL '!$C$13:$M$343,8,0)</f>
        <v>17</v>
      </c>
      <c r="Q201" s="258">
        <f>VLOOKUP(L201,'PLAN INDICATIVO ORIGINAL '!$C$13:$M$343,9,0)</f>
        <v>16</v>
      </c>
      <c r="R201" s="258">
        <f>VLOOKUP(L201,'PLAN INDICATIVO ORIGINAL '!$C$13:$M$343,10,0)</f>
        <v>65</v>
      </c>
      <c r="S201" s="258" t="str">
        <f>VLOOKUP(L201,'PLAN INDICATIVO ORIGINAL '!$C$13:$M$343,11,0)</f>
        <v>Número</v>
      </c>
      <c r="T201" s="258" t="e">
        <f>VLOOKUP(L201,'PLAN INDICATIVO ORIGINAL '!$C$13:$M$343,12,0)</f>
        <v>#REF!</v>
      </c>
      <c r="U201" s="258">
        <f t="shared" ref="U201:Z201" si="370">+N201</f>
        <v>16</v>
      </c>
      <c r="V201" s="258">
        <f t="shared" si="370"/>
        <v>16</v>
      </c>
      <c r="W201" s="258">
        <f t="shared" si="370"/>
        <v>17</v>
      </c>
      <c r="X201" s="258">
        <f t="shared" si="370"/>
        <v>16</v>
      </c>
      <c r="Y201" s="258">
        <f t="shared" si="370"/>
        <v>65</v>
      </c>
      <c r="Z201" s="258" t="str">
        <f t="shared" si="370"/>
        <v>Número</v>
      </c>
      <c r="AA201" s="114" t="str">
        <f>+'PLAN INDICATIVO ORIGINAL '!C260</f>
        <v>P231</v>
      </c>
      <c r="AB201" s="253" t="str">
        <f>+'PLAN INDICATIVO ORIGINAL '!D260</f>
        <v>Cápsula informativa trimestral sobre la normatividad de algunas de las poblaciones excepcionales diseñada, elaborada y difundida</v>
      </c>
      <c r="AC201" s="58" t="str">
        <f>VLOOKUP(AB201,'PLAN INDICATIVO ORIGINAL '!$D$12:$F$313,3,0)</f>
        <v>GRUPO DE DERECHOS HUMANOS</v>
      </c>
      <c r="AD201" s="58" t="str">
        <f>VLOOKUP(AB201,'PLAN INDICATIVO ORIGINAL '!$D$12:$F$313,3,0)</f>
        <v>GRUPO DE DERECHOS HUMANOS</v>
      </c>
      <c r="AE201" s="58" t="s">
        <v>816</v>
      </c>
      <c r="AF201" s="259">
        <f>VLOOKUP(AA201,'PLAN INDICATIVO ORIGINAL '!$C$13:$M$343,6,0)</f>
        <v>4</v>
      </c>
      <c r="AG201" s="260">
        <f>VLOOKUP(AA201,'PLAN INDICATIVO ORIGINAL '!$C$13:$M$343,7,0)</f>
        <v>4</v>
      </c>
      <c r="AH201" s="260">
        <f>VLOOKUP(AA201,'PLAN INDICATIVO ORIGINAL '!$C$13:$M$343,8,0)</f>
        <v>4</v>
      </c>
      <c r="AI201" s="260">
        <f>VLOOKUP(AA201,'PLAN INDICATIVO ORIGINAL '!$C$13:$M$343,9,0)</f>
        <v>4</v>
      </c>
      <c r="AJ201" s="260">
        <f>VLOOKUP(AA201,'PLAN INDICATIVO ORIGINAL '!$C$13:$M$343,10,0)</f>
        <v>4</v>
      </c>
      <c r="AK201" s="260" t="str">
        <f>VLOOKUP(AA201,'PLAN INDICATIVO ORIGINAL '!$C$13:$M$343,11,0)</f>
        <v>Número</v>
      </c>
      <c r="AL201" s="261" t="e">
        <f>VLOOKUP(AA201,'PLAN INDICATIVO ORIGINAL '!$C$13:$M$343,12,0)</f>
        <v>#REF!</v>
      </c>
      <c r="AM201" s="262">
        <f t="shared" ref="AM201:AR201" si="371">+AF201</f>
        <v>4</v>
      </c>
      <c r="AN201" s="262">
        <f t="shared" si="371"/>
        <v>4</v>
      </c>
      <c r="AO201" s="262">
        <f t="shared" si="371"/>
        <v>4</v>
      </c>
      <c r="AP201" s="262">
        <f t="shared" si="371"/>
        <v>4</v>
      </c>
      <c r="AQ201" s="262">
        <f t="shared" si="371"/>
        <v>4</v>
      </c>
      <c r="AR201" s="262" t="str">
        <f t="shared" si="371"/>
        <v>Número</v>
      </c>
      <c r="AS201" s="263" t="s">
        <v>765</v>
      </c>
      <c r="AV201" s="213" t="s">
        <v>623</v>
      </c>
      <c r="AW201" s="213" t="s">
        <v>598</v>
      </c>
      <c r="AX201" s="213" t="s">
        <v>816</v>
      </c>
      <c r="BI201" s="253">
        <v>233</v>
      </c>
      <c r="BJ201" s="58" t="s">
        <v>598</v>
      </c>
    </row>
    <row r="202" spans="1:62" ht="53.25" customHeight="1">
      <c r="A202" s="253">
        <v>232</v>
      </c>
      <c r="B202" s="253" t="str">
        <f t="shared" si="149"/>
        <v>P232</v>
      </c>
      <c r="C202" s="120" t="s">
        <v>50</v>
      </c>
      <c r="D202" s="287" t="s">
        <v>596</v>
      </c>
      <c r="E202" s="283" t="str">
        <f>+'PLAN INDICATIVO ORIGINAL '!$D$249</f>
        <v>PROMOCIÓN DE LOS DERECHOS HUMANOS</v>
      </c>
      <c r="F202" s="255" t="str">
        <f>+'PLAN INDICATIVO ORIGINAL '!$D$250</f>
        <v>DERECHOS HUMANOS</v>
      </c>
      <c r="G202" s="255" t="s">
        <v>603</v>
      </c>
      <c r="H202" s="256" t="str">
        <f>+'PLAN INDICATIVO ORIGINAL '!$D$251</f>
        <v xml:space="preserve">Contribuir a la protección y el fomento de los derechos humanos de la población privada de la libertad en la prestación de los servicios penitenciarios y carcelarios. </v>
      </c>
      <c r="I202" s="256" t="s">
        <v>817</v>
      </c>
      <c r="J202" s="264" t="str">
        <f>+'PLAN INDICATIVO ORIGINAL '!$D$258</f>
        <v>RESPETO DE LOS DH CON ENFOQUE DIFERENCIAL</v>
      </c>
      <c r="K202" s="264" t="s">
        <v>791</v>
      </c>
      <c r="L202" s="141" t="s">
        <v>618</v>
      </c>
      <c r="M202" s="279" t="str">
        <f>+'PLAN INDICATIVO ORIGINAL '!$E$258</f>
        <v>Número de Actividades realizadas con enfoque diferencial</v>
      </c>
      <c r="N202" s="258">
        <f>VLOOKUP(L202,'PLAN INDICATIVO ORIGINAL '!$C$13:$M$343,6,0)</f>
        <v>16</v>
      </c>
      <c r="O202" s="258">
        <f>VLOOKUP(L202,'PLAN INDICATIVO ORIGINAL '!$C$13:$M$343,7,0)</f>
        <v>16</v>
      </c>
      <c r="P202" s="258">
        <f>VLOOKUP(L202,'PLAN INDICATIVO ORIGINAL '!$C$13:$M$343,8,0)</f>
        <v>17</v>
      </c>
      <c r="Q202" s="258">
        <f>VLOOKUP(L202,'PLAN INDICATIVO ORIGINAL '!$C$13:$M$343,9,0)</f>
        <v>16</v>
      </c>
      <c r="R202" s="258">
        <f>VLOOKUP(L202,'PLAN INDICATIVO ORIGINAL '!$C$13:$M$343,10,0)</f>
        <v>65</v>
      </c>
      <c r="S202" s="258" t="str">
        <f>VLOOKUP(L202,'PLAN INDICATIVO ORIGINAL '!$C$13:$M$343,11,0)</f>
        <v>Número</v>
      </c>
      <c r="T202" s="258" t="e">
        <f>VLOOKUP(L202,'PLAN INDICATIVO ORIGINAL '!$C$13:$M$343,12,0)</f>
        <v>#REF!</v>
      </c>
      <c r="U202" s="258">
        <f t="shared" ref="U202:Z202" si="372">+N202</f>
        <v>16</v>
      </c>
      <c r="V202" s="258">
        <f t="shared" si="372"/>
        <v>16</v>
      </c>
      <c r="W202" s="258">
        <f t="shared" si="372"/>
        <v>17</v>
      </c>
      <c r="X202" s="258">
        <f t="shared" si="372"/>
        <v>16</v>
      </c>
      <c r="Y202" s="258">
        <f t="shared" si="372"/>
        <v>65</v>
      </c>
      <c r="Z202" s="258" t="str">
        <f t="shared" si="372"/>
        <v>Número</v>
      </c>
      <c r="AA202" s="114" t="str">
        <f>+'PLAN INDICATIVO ORIGINAL '!C261</f>
        <v>P232</v>
      </c>
      <c r="AB202" s="253" t="str">
        <f>+'PLAN INDICATIVO ORIGINAL '!D261</f>
        <v>Lineamiento sobre algunas de las poblaciones excepcionales diseñada, elaborada y difundida</v>
      </c>
      <c r="AC202" s="58" t="str">
        <f>VLOOKUP(AB202,'PLAN INDICATIVO ORIGINAL '!$D$12:$F$313,3,0)</f>
        <v>GRUPO DE DERECHOS HUMANOS</v>
      </c>
      <c r="AD202" s="58" t="str">
        <f>VLOOKUP(AB202,'PLAN INDICATIVO ORIGINAL '!$D$12:$F$313,3,0)</f>
        <v>GRUPO DE DERECHOS HUMANOS</v>
      </c>
      <c r="AE202" s="58" t="s">
        <v>816</v>
      </c>
      <c r="AF202" s="259">
        <f>VLOOKUP(AA202,'PLAN INDICATIVO ORIGINAL '!$C$13:$M$343,6,0)</f>
        <v>0</v>
      </c>
      <c r="AG202" s="260">
        <f>VLOOKUP(AA202,'PLAN INDICATIVO ORIGINAL '!$C$13:$M$343,7,0)</f>
        <v>0</v>
      </c>
      <c r="AH202" s="260">
        <f>VLOOKUP(AA202,'PLAN INDICATIVO ORIGINAL '!$C$13:$M$343,8,0)</f>
        <v>1</v>
      </c>
      <c r="AI202" s="260">
        <f>VLOOKUP(AA202,'PLAN INDICATIVO ORIGINAL '!$C$13:$M$343,9,0)</f>
        <v>0</v>
      </c>
      <c r="AJ202" s="260">
        <f>VLOOKUP(AA202,'PLAN INDICATIVO ORIGINAL '!$C$13:$M$343,10,0)</f>
        <v>1</v>
      </c>
      <c r="AK202" s="260" t="str">
        <f>VLOOKUP(AA202,'PLAN INDICATIVO ORIGINAL '!$C$13:$M$343,11,0)</f>
        <v>Número</v>
      </c>
      <c r="AL202" s="261" t="e">
        <f>VLOOKUP(AA202,'PLAN INDICATIVO ORIGINAL '!$C$13:$M$343,12,0)</f>
        <v>#REF!</v>
      </c>
      <c r="AM202" s="262">
        <f t="shared" ref="AM202:AR202" si="373">+AF202</f>
        <v>0</v>
      </c>
      <c r="AN202" s="262">
        <f t="shared" si="373"/>
        <v>0</v>
      </c>
      <c r="AO202" s="262">
        <f t="shared" si="373"/>
        <v>1</v>
      </c>
      <c r="AP202" s="262">
        <f t="shared" si="373"/>
        <v>0</v>
      </c>
      <c r="AQ202" s="262">
        <f t="shared" si="373"/>
        <v>1</v>
      </c>
      <c r="AR202" s="262" t="str">
        <f t="shared" si="373"/>
        <v>Número</v>
      </c>
      <c r="AS202" s="263" t="s">
        <v>765</v>
      </c>
      <c r="AV202" s="213" t="s">
        <v>625</v>
      </c>
      <c r="AW202" s="213" t="s">
        <v>598</v>
      </c>
      <c r="AX202" s="213" t="s">
        <v>816</v>
      </c>
      <c r="BI202" s="253">
        <v>234</v>
      </c>
      <c r="BJ202" s="58" t="s">
        <v>598</v>
      </c>
    </row>
    <row r="203" spans="1:62" ht="55.5" customHeight="1">
      <c r="A203" s="253">
        <v>233</v>
      </c>
      <c r="B203" s="253" t="str">
        <f t="shared" si="149"/>
        <v>P233</v>
      </c>
      <c r="C203" s="120" t="s">
        <v>33</v>
      </c>
      <c r="D203" s="287" t="s">
        <v>596</v>
      </c>
      <c r="E203" s="283" t="str">
        <f>+'PLAN INDICATIVO ORIGINAL '!$D$249</f>
        <v>PROMOCIÓN DE LOS DERECHOS HUMANOS</v>
      </c>
      <c r="F203" s="255" t="str">
        <f>+'PLAN INDICATIVO ORIGINAL '!$D$250</f>
        <v>DERECHOS HUMANOS</v>
      </c>
      <c r="G203" s="255" t="s">
        <v>603</v>
      </c>
      <c r="H203" s="256" t="str">
        <f>+'PLAN INDICATIVO ORIGINAL '!$D$251</f>
        <v xml:space="preserve">Contribuir a la protección y el fomento de los derechos humanos de la población privada de la libertad en la prestación de los servicios penitenciarios y carcelarios. </v>
      </c>
      <c r="I203" s="256" t="s">
        <v>818</v>
      </c>
      <c r="J203" s="264" t="str">
        <f>+'PLAN INDICATIVO ORIGINAL '!$D$262</f>
        <v>GESTIÓN INSTITUCIONAL DE DERECHOS HUMANOS</v>
      </c>
      <c r="K203" s="264" t="s">
        <v>791</v>
      </c>
      <c r="L203" s="141" t="str">
        <f>+'PLAN INDICATIVO ORIGINAL '!$C$262</f>
        <v>I40</v>
      </c>
      <c r="M203" s="279" t="str">
        <f>+'PLAN INDICATIVO ORIGINAL '!$E$262</f>
        <v>Número de Acciones de Gestión realizadas en Derechos Humanos</v>
      </c>
      <c r="N203" s="258">
        <f>VLOOKUP(L203,'PLAN INDICATIVO ORIGINAL '!$C$13:$M$343,6,0)</f>
        <v>15</v>
      </c>
      <c r="O203" s="258">
        <f>VLOOKUP(L203,'PLAN INDICATIVO ORIGINAL '!$C$13:$M$343,7,0)</f>
        <v>16</v>
      </c>
      <c r="P203" s="258">
        <f>VLOOKUP(L203,'PLAN INDICATIVO ORIGINAL '!$C$13:$M$343,8,0)</f>
        <v>15</v>
      </c>
      <c r="Q203" s="258">
        <f>VLOOKUP(L203,'PLAN INDICATIVO ORIGINAL '!$C$13:$M$343,9,0)</f>
        <v>13</v>
      </c>
      <c r="R203" s="258">
        <f>VLOOKUP(L203,'PLAN INDICATIVO ORIGINAL '!$C$13:$M$343,10,0)</f>
        <v>59</v>
      </c>
      <c r="S203" s="258" t="str">
        <f>VLOOKUP(L203,'PLAN INDICATIVO ORIGINAL '!$C$13:$M$343,11,0)</f>
        <v>Número</v>
      </c>
      <c r="T203" s="258" t="e">
        <f>VLOOKUP(L203,'PLAN INDICATIVO ORIGINAL '!$C$13:$M$343,12,0)</f>
        <v>#REF!</v>
      </c>
      <c r="U203" s="258">
        <f t="shared" ref="U203:Z203" si="374">+N203</f>
        <v>15</v>
      </c>
      <c r="V203" s="258">
        <f t="shared" si="374"/>
        <v>16</v>
      </c>
      <c r="W203" s="258">
        <f t="shared" si="374"/>
        <v>15</v>
      </c>
      <c r="X203" s="258">
        <f t="shared" si="374"/>
        <v>13</v>
      </c>
      <c r="Y203" s="258">
        <f t="shared" si="374"/>
        <v>59</v>
      </c>
      <c r="Z203" s="258" t="str">
        <f t="shared" si="374"/>
        <v>Número</v>
      </c>
      <c r="AA203" s="114" t="str">
        <f>+'PLAN INDICATIVO ORIGINAL '!C263</f>
        <v>P233</v>
      </c>
      <c r="AB203" s="253" t="str">
        <f>+'PLAN INDICATIVO ORIGINAL '!D263</f>
        <v>Coordinaciones interinstitucionales en materia de Derechos Humanos realizadas</v>
      </c>
      <c r="AC203" s="58" t="str">
        <f>VLOOKUP(AB203,'PLAN INDICATIVO ORIGINAL '!$D$12:$F$313,3,0)</f>
        <v>GRUPO DE DERECHOS HUMANOS</v>
      </c>
      <c r="AD203" s="58" t="str">
        <f>VLOOKUP(AB203,'PLAN INDICATIVO ORIGINAL '!$D$12:$F$313,3,0)</f>
        <v>GRUPO DE DERECHOS HUMANOS</v>
      </c>
      <c r="AE203" s="58" t="s">
        <v>816</v>
      </c>
      <c r="AF203" s="259">
        <f>VLOOKUP(AA203,'PLAN INDICATIVO ORIGINAL '!$C$13:$M$343,6,0)</f>
        <v>12</v>
      </c>
      <c r="AG203" s="260">
        <f>VLOOKUP(AA203,'PLAN INDICATIVO ORIGINAL '!$C$13:$M$343,7,0)</f>
        <v>12</v>
      </c>
      <c r="AH203" s="260">
        <f>VLOOKUP(AA203,'PLAN INDICATIVO ORIGINAL '!$C$13:$M$343,8,0)</f>
        <v>12</v>
      </c>
      <c r="AI203" s="260">
        <f>VLOOKUP(AA203,'PLAN INDICATIVO ORIGINAL '!$C$13:$M$343,9,0)</f>
        <v>12</v>
      </c>
      <c r="AJ203" s="260">
        <f>VLOOKUP(AA203,'PLAN INDICATIVO ORIGINAL '!$C$13:$M$343,10,0)</f>
        <v>48</v>
      </c>
      <c r="AK203" s="260" t="str">
        <f>VLOOKUP(AA203,'PLAN INDICATIVO ORIGINAL '!$C$13:$M$343,11,0)</f>
        <v>Número</v>
      </c>
      <c r="AL203" s="261" t="e">
        <f>VLOOKUP(AA203,'PLAN INDICATIVO ORIGINAL '!$C$13:$M$343,12,0)</f>
        <v>#REF!</v>
      </c>
      <c r="AM203" s="262">
        <f t="shared" ref="AM203:AR203" si="375">+AF203</f>
        <v>12</v>
      </c>
      <c r="AN203" s="262">
        <f t="shared" si="375"/>
        <v>12</v>
      </c>
      <c r="AO203" s="262">
        <f t="shared" si="375"/>
        <v>12</v>
      </c>
      <c r="AP203" s="262">
        <f t="shared" si="375"/>
        <v>12</v>
      </c>
      <c r="AQ203" s="262">
        <f t="shared" si="375"/>
        <v>48</v>
      </c>
      <c r="AR203" s="262" t="str">
        <f t="shared" si="375"/>
        <v>Número</v>
      </c>
      <c r="AS203" s="263" t="s">
        <v>765</v>
      </c>
      <c r="AV203" s="213" t="s">
        <v>631</v>
      </c>
      <c r="AW203" s="213" t="s">
        <v>598</v>
      </c>
      <c r="AX203" s="213" t="s">
        <v>816</v>
      </c>
      <c r="BI203" s="253">
        <v>235</v>
      </c>
      <c r="BJ203" s="58" t="s">
        <v>598</v>
      </c>
    </row>
    <row r="204" spans="1:62" ht="53.25" customHeight="1">
      <c r="A204" s="253">
        <v>234</v>
      </c>
      <c r="B204" s="253" t="str">
        <f t="shared" si="149"/>
        <v>P234</v>
      </c>
      <c r="C204" s="120" t="s">
        <v>36</v>
      </c>
      <c r="D204" s="287" t="s">
        <v>596</v>
      </c>
      <c r="E204" s="283" t="str">
        <f>+'PLAN INDICATIVO ORIGINAL '!$D$249</f>
        <v>PROMOCIÓN DE LOS DERECHOS HUMANOS</v>
      </c>
      <c r="F204" s="255" t="str">
        <f>+'PLAN INDICATIVO ORIGINAL '!$D$250</f>
        <v>DERECHOS HUMANOS</v>
      </c>
      <c r="G204" s="255" t="s">
        <v>603</v>
      </c>
      <c r="H204" s="256" t="str">
        <f>+'PLAN INDICATIVO ORIGINAL '!$D$251</f>
        <v xml:space="preserve">Contribuir a la protección y el fomento de los derechos humanos de la población privada de la libertad en la prestación de los servicios penitenciarios y carcelarios. </v>
      </c>
      <c r="I204" s="256" t="s">
        <v>818</v>
      </c>
      <c r="J204" s="264" t="str">
        <f>+'PLAN INDICATIVO ORIGINAL '!$D$262</f>
        <v>GESTIÓN INSTITUCIONAL DE DERECHOS HUMANOS</v>
      </c>
      <c r="K204" s="264" t="s">
        <v>791</v>
      </c>
      <c r="L204" s="141" t="str">
        <f>+'PLAN INDICATIVO ORIGINAL '!$C$262</f>
        <v>I40</v>
      </c>
      <c r="M204" s="279" t="str">
        <f>+'PLAN INDICATIVO ORIGINAL '!$E$262</f>
        <v>Número de Acciones de Gestión realizadas en Derechos Humanos</v>
      </c>
      <c r="N204" s="258">
        <f>VLOOKUP(L204,'PLAN INDICATIVO ORIGINAL '!$C$13:$M$343,6,0)</f>
        <v>15</v>
      </c>
      <c r="O204" s="258">
        <f>VLOOKUP(L204,'PLAN INDICATIVO ORIGINAL '!$C$13:$M$343,7,0)</f>
        <v>16</v>
      </c>
      <c r="P204" s="258">
        <f>VLOOKUP(L204,'PLAN INDICATIVO ORIGINAL '!$C$13:$M$343,8,0)</f>
        <v>15</v>
      </c>
      <c r="Q204" s="258">
        <f>VLOOKUP(L204,'PLAN INDICATIVO ORIGINAL '!$C$13:$M$343,9,0)</f>
        <v>13</v>
      </c>
      <c r="R204" s="258">
        <f>VLOOKUP(L204,'PLAN INDICATIVO ORIGINAL '!$C$13:$M$343,10,0)</f>
        <v>59</v>
      </c>
      <c r="S204" s="258" t="str">
        <f>VLOOKUP(L204,'PLAN INDICATIVO ORIGINAL '!$C$13:$M$343,11,0)</f>
        <v>Número</v>
      </c>
      <c r="T204" s="258" t="e">
        <f>VLOOKUP(L204,'PLAN INDICATIVO ORIGINAL '!$C$13:$M$343,12,0)</f>
        <v>#REF!</v>
      </c>
      <c r="U204" s="258">
        <f t="shared" ref="U204:Z204" si="376">+N204</f>
        <v>15</v>
      </c>
      <c r="V204" s="258">
        <f t="shared" si="376"/>
        <v>16</v>
      </c>
      <c r="W204" s="258">
        <f t="shared" si="376"/>
        <v>15</v>
      </c>
      <c r="X204" s="258">
        <f t="shared" si="376"/>
        <v>13</v>
      </c>
      <c r="Y204" s="258">
        <f t="shared" si="376"/>
        <v>59</v>
      </c>
      <c r="Z204" s="258" t="str">
        <f t="shared" si="376"/>
        <v>Número</v>
      </c>
      <c r="AA204" s="114" t="str">
        <f>+'PLAN INDICATIVO ORIGINAL '!C264</f>
        <v>P234</v>
      </c>
      <c r="AB204" s="253" t="str">
        <f>+'PLAN INDICATIVO ORIGINAL '!D264</f>
        <v xml:space="preserve">Política Institucional  de Derechos Humanos actualizada </v>
      </c>
      <c r="AC204" s="58" t="str">
        <f>VLOOKUP(AB204,'PLAN INDICATIVO ORIGINAL '!$D$12:$F$313,3,0)</f>
        <v>GRUPO DE DERECHOS HUMANOS</v>
      </c>
      <c r="AD204" s="58" t="str">
        <f>VLOOKUP(AB204,'PLAN INDICATIVO ORIGINAL '!$D$12:$F$313,3,0)</f>
        <v>GRUPO DE DERECHOS HUMANOS</v>
      </c>
      <c r="AE204" s="58" t="s">
        <v>816</v>
      </c>
      <c r="AF204" s="259">
        <f>VLOOKUP(AA204,'PLAN INDICATIVO ORIGINAL '!$C$13:$M$343,6,0)</f>
        <v>0</v>
      </c>
      <c r="AG204" s="260">
        <f>VLOOKUP(AA204,'PLAN INDICATIVO ORIGINAL '!$C$13:$M$343,7,0)</f>
        <v>1</v>
      </c>
      <c r="AH204" s="260">
        <f>VLOOKUP(AA204,'PLAN INDICATIVO ORIGINAL '!$C$13:$M$343,8,0)</f>
        <v>0</v>
      </c>
      <c r="AI204" s="260">
        <f>VLOOKUP(AA204,'PLAN INDICATIVO ORIGINAL '!$C$13:$M$343,9,0)</f>
        <v>0</v>
      </c>
      <c r="AJ204" s="260">
        <f>VLOOKUP(AA204,'PLAN INDICATIVO ORIGINAL '!$C$13:$M$343,10,0)</f>
        <v>1</v>
      </c>
      <c r="AK204" s="260" t="str">
        <f>VLOOKUP(AA204,'PLAN INDICATIVO ORIGINAL '!$C$13:$M$343,11,0)</f>
        <v>Número</v>
      </c>
      <c r="AL204" s="261" t="e">
        <f>VLOOKUP(AA204,'PLAN INDICATIVO ORIGINAL '!$C$13:$M$343,12,0)</f>
        <v>#REF!</v>
      </c>
      <c r="AM204" s="262">
        <f t="shared" ref="AM204:AR204" si="377">+AF204</f>
        <v>0</v>
      </c>
      <c r="AN204" s="262">
        <f t="shared" si="377"/>
        <v>1</v>
      </c>
      <c r="AO204" s="262">
        <f t="shared" si="377"/>
        <v>0</v>
      </c>
      <c r="AP204" s="262">
        <f t="shared" si="377"/>
        <v>0</v>
      </c>
      <c r="AQ204" s="262">
        <f t="shared" si="377"/>
        <v>1</v>
      </c>
      <c r="AR204" s="262" t="str">
        <f t="shared" si="377"/>
        <v>Número</v>
      </c>
      <c r="AS204" s="263" t="s">
        <v>765</v>
      </c>
      <c r="AV204" s="213" t="s">
        <v>633</v>
      </c>
      <c r="AW204" s="213" t="s">
        <v>598</v>
      </c>
      <c r="AX204" s="213" t="s">
        <v>816</v>
      </c>
      <c r="BI204" s="253">
        <v>17</v>
      </c>
      <c r="BJ204" s="58" t="s">
        <v>598</v>
      </c>
    </row>
    <row r="205" spans="1:62" ht="56.25" customHeight="1">
      <c r="A205" s="253">
        <v>235</v>
      </c>
      <c r="B205" s="253" t="str">
        <f t="shared" si="149"/>
        <v>P235</v>
      </c>
      <c r="C205" s="120" t="s">
        <v>53</v>
      </c>
      <c r="D205" s="287" t="s">
        <v>596</v>
      </c>
      <c r="E205" s="283" t="str">
        <f>+'PLAN INDICATIVO ORIGINAL '!$D$249</f>
        <v>PROMOCIÓN DE LOS DERECHOS HUMANOS</v>
      </c>
      <c r="F205" s="255" t="str">
        <f>+'PLAN INDICATIVO ORIGINAL '!$D$250</f>
        <v>DERECHOS HUMANOS</v>
      </c>
      <c r="G205" s="255" t="s">
        <v>603</v>
      </c>
      <c r="H205" s="256" t="str">
        <f>+'PLAN INDICATIVO ORIGINAL '!$D$251</f>
        <v xml:space="preserve">Contribuir a la protección y el fomento de los derechos humanos de la población privada de la libertad en la prestación de los servicios penitenciarios y carcelarios. </v>
      </c>
      <c r="I205" s="256" t="s">
        <v>818</v>
      </c>
      <c r="J205" s="264" t="str">
        <f>+'PLAN INDICATIVO ORIGINAL '!$D$262</f>
        <v>GESTIÓN INSTITUCIONAL DE DERECHOS HUMANOS</v>
      </c>
      <c r="K205" s="264" t="s">
        <v>791</v>
      </c>
      <c r="L205" s="141" t="str">
        <f>+'PLAN INDICATIVO ORIGINAL '!$C$262</f>
        <v>I40</v>
      </c>
      <c r="M205" s="279" t="str">
        <f>+'PLAN INDICATIVO ORIGINAL '!$E$262</f>
        <v>Número de Acciones de Gestión realizadas en Derechos Humanos</v>
      </c>
      <c r="N205" s="258">
        <f>VLOOKUP(L205,'PLAN INDICATIVO ORIGINAL '!$C$13:$M$343,6,0)</f>
        <v>15</v>
      </c>
      <c r="O205" s="258">
        <f>VLOOKUP(L205,'PLAN INDICATIVO ORIGINAL '!$C$13:$M$343,7,0)</f>
        <v>16</v>
      </c>
      <c r="P205" s="258">
        <f>VLOOKUP(L205,'PLAN INDICATIVO ORIGINAL '!$C$13:$M$343,8,0)</f>
        <v>15</v>
      </c>
      <c r="Q205" s="258">
        <f>VLOOKUP(L205,'PLAN INDICATIVO ORIGINAL '!$C$13:$M$343,9,0)</f>
        <v>13</v>
      </c>
      <c r="R205" s="258">
        <f>VLOOKUP(L205,'PLAN INDICATIVO ORIGINAL '!$C$13:$M$343,10,0)</f>
        <v>59</v>
      </c>
      <c r="S205" s="258" t="str">
        <f>VLOOKUP(L205,'PLAN INDICATIVO ORIGINAL '!$C$13:$M$343,11,0)</f>
        <v>Número</v>
      </c>
      <c r="T205" s="258" t="e">
        <f>VLOOKUP(L205,'PLAN INDICATIVO ORIGINAL '!$C$13:$M$343,12,0)</f>
        <v>#REF!</v>
      </c>
      <c r="U205" s="258">
        <f t="shared" ref="U205:Z205" si="378">+N205</f>
        <v>15</v>
      </c>
      <c r="V205" s="258">
        <f t="shared" si="378"/>
        <v>16</v>
      </c>
      <c r="W205" s="258">
        <f t="shared" si="378"/>
        <v>15</v>
      </c>
      <c r="X205" s="258">
        <f t="shared" si="378"/>
        <v>13</v>
      </c>
      <c r="Y205" s="258">
        <f t="shared" si="378"/>
        <v>59</v>
      </c>
      <c r="Z205" s="258" t="str">
        <f t="shared" si="378"/>
        <v>Número</v>
      </c>
      <c r="AA205" s="114" t="str">
        <f>+'PLAN INDICATIVO ORIGINAL '!C265</f>
        <v>P235</v>
      </c>
      <c r="AB205" s="253" t="str">
        <f>+'PLAN INDICATIVO ORIGINAL '!D265</f>
        <v>Informe de seguimiento sobre los casos internacionales de los cuales se tenga conocimiento, realizado</v>
      </c>
      <c r="AC205" s="58" t="str">
        <f>VLOOKUP(AB205,'PLAN INDICATIVO ORIGINAL '!$D$12:$F$313,3,0)</f>
        <v>GRUPO DE DERECHOS HUMANOS</v>
      </c>
      <c r="AD205" s="58" t="str">
        <f>VLOOKUP(AB205,'PLAN INDICATIVO ORIGINAL '!$D$12:$F$313,3,0)</f>
        <v>GRUPO DE DERECHOS HUMANOS</v>
      </c>
      <c r="AE205" s="58" t="s">
        <v>816</v>
      </c>
      <c r="AF205" s="259">
        <f>VLOOKUP(AA205,'PLAN INDICATIVO ORIGINAL '!$C$13:$M$343,6,0)</f>
        <v>1</v>
      </c>
      <c r="AG205" s="260">
        <f>VLOOKUP(AA205,'PLAN INDICATIVO ORIGINAL '!$C$13:$M$343,7,0)</f>
        <v>1</v>
      </c>
      <c r="AH205" s="260">
        <f>VLOOKUP(AA205,'PLAN INDICATIVO ORIGINAL '!$C$13:$M$343,8,0)</f>
        <v>1</v>
      </c>
      <c r="AI205" s="260">
        <f>VLOOKUP(AA205,'PLAN INDICATIVO ORIGINAL '!$C$13:$M$343,9,0)</f>
        <v>1</v>
      </c>
      <c r="AJ205" s="260">
        <f>VLOOKUP(AA205,'PLAN INDICATIVO ORIGINAL '!$C$13:$M$343,10,0)</f>
        <v>4</v>
      </c>
      <c r="AK205" s="260" t="str">
        <f>VLOOKUP(AA205,'PLAN INDICATIVO ORIGINAL '!$C$13:$M$343,11,0)</f>
        <v>Número</v>
      </c>
      <c r="AL205" s="261" t="e">
        <f>VLOOKUP(AA205,'PLAN INDICATIVO ORIGINAL '!$C$13:$M$343,12,0)</f>
        <v>#REF!</v>
      </c>
      <c r="AM205" s="262">
        <f t="shared" ref="AM205:AR205" si="379">+AF205</f>
        <v>1</v>
      </c>
      <c r="AN205" s="262">
        <f t="shared" si="379"/>
        <v>1</v>
      </c>
      <c r="AO205" s="262">
        <f t="shared" si="379"/>
        <v>1</v>
      </c>
      <c r="AP205" s="262">
        <f t="shared" si="379"/>
        <v>1</v>
      </c>
      <c r="AQ205" s="262">
        <f t="shared" si="379"/>
        <v>4</v>
      </c>
      <c r="AR205" s="262" t="str">
        <f t="shared" si="379"/>
        <v>Número</v>
      </c>
      <c r="AS205" s="263" t="s">
        <v>765</v>
      </c>
      <c r="AV205" s="213" t="s">
        <v>635</v>
      </c>
      <c r="AW205" s="213" t="s">
        <v>598</v>
      </c>
      <c r="AX205" s="213" t="s">
        <v>816</v>
      </c>
      <c r="BI205" s="164">
        <v>236</v>
      </c>
      <c r="BJ205" s="58" t="s">
        <v>493</v>
      </c>
    </row>
    <row r="206" spans="1:62" ht="56.25" customHeight="1">
      <c r="A206" s="253">
        <v>17</v>
      </c>
      <c r="B206" s="253" t="str">
        <f t="shared" si="149"/>
        <v>P17</v>
      </c>
      <c r="C206" s="126" t="s">
        <v>50</v>
      </c>
      <c r="D206" s="292" t="s">
        <v>596</v>
      </c>
      <c r="E206" s="283" t="str">
        <f>+'PLAN INDICATIVO ORIGINAL '!$D$249</f>
        <v>PROMOCIÓN DE LOS DERECHOS HUMANOS</v>
      </c>
      <c r="F206" s="255" t="str">
        <f>+'PLAN INDICATIVO ORIGINAL '!$D$250</f>
        <v>DERECHOS HUMANOS</v>
      </c>
      <c r="G206" s="255" t="s">
        <v>603</v>
      </c>
      <c r="H206" s="256" t="str">
        <f>+'PLAN INDICATIVO ORIGINAL '!$D$251</f>
        <v xml:space="preserve">Contribuir a la protección y el fomento de los derechos humanos de la población privada de la libertad en la prestación de los servicios penitenciarios y carcelarios. </v>
      </c>
      <c r="I206" s="256" t="s">
        <v>818</v>
      </c>
      <c r="J206" s="264" t="str">
        <f>+'PLAN INDICATIVO ORIGINAL '!$D$262</f>
        <v>GESTIÓN INSTITUCIONAL DE DERECHOS HUMANOS</v>
      </c>
      <c r="K206" s="264" t="s">
        <v>791</v>
      </c>
      <c r="L206" s="141" t="str">
        <f>+'PLAN INDICATIVO ORIGINAL '!$C$262</f>
        <v>I40</v>
      </c>
      <c r="M206" s="279" t="str">
        <f>+'PLAN INDICATIVO ORIGINAL '!$E$262</f>
        <v>Número de Acciones de Gestión realizadas en Derechos Humanos</v>
      </c>
      <c r="N206" s="258">
        <f>VLOOKUP(L206,'PLAN INDICATIVO ORIGINAL '!$C$13:$M$343,6,0)</f>
        <v>15</v>
      </c>
      <c r="O206" s="258">
        <f>VLOOKUP(L206,'PLAN INDICATIVO ORIGINAL '!$C$13:$M$343,7,0)</f>
        <v>16</v>
      </c>
      <c r="P206" s="258">
        <f>VLOOKUP(L206,'PLAN INDICATIVO ORIGINAL '!$C$13:$M$343,8,0)</f>
        <v>15</v>
      </c>
      <c r="Q206" s="258">
        <f>VLOOKUP(L206,'PLAN INDICATIVO ORIGINAL '!$C$13:$M$343,9,0)</f>
        <v>13</v>
      </c>
      <c r="R206" s="258">
        <f>VLOOKUP(L206,'PLAN INDICATIVO ORIGINAL '!$C$13:$M$343,10,0)</f>
        <v>59</v>
      </c>
      <c r="S206" s="258" t="str">
        <f>VLOOKUP(L206,'PLAN INDICATIVO ORIGINAL '!$C$13:$M$343,11,0)</f>
        <v>Número</v>
      </c>
      <c r="T206" s="258" t="e">
        <f>VLOOKUP(L206,'PLAN INDICATIVO ORIGINAL '!$C$13:$M$343,12,0)</f>
        <v>#REF!</v>
      </c>
      <c r="U206" s="258">
        <f t="shared" ref="U206:Z206" si="380">+N206</f>
        <v>15</v>
      </c>
      <c r="V206" s="258">
        <f t="shared" si="380"/>
        <v>16</v>
      </c>
      <c r="W206" s="258">
        <f t="shared" si="380"/>
        <v>15</v>
      </c>
      <c r="X206" s="258">
        <f t="shared" si="380"/>
        <v>13</v>
      </c>
      <c r="Y206" s="258">
        <f t="shared" si="380"/>
        <v>59</v>
      </c>
      <c r="Z206" s="258" t="str">
        <f t="shared" si="380"/>
        <v>Número</v>
      </c>
      <c r="AA206" s="253" t="str">
        <f>+'PLAN INDICATIVO ORIGINAL '!C266</f>
        <v>P17</v>
      </c>
      <c r="AB206" s="253" t="str">
        <f>+'PLAN INDICATIVO ORIGINAL '!D266</f>
        <v>Diagnósticos regionales sobre la situación actual de DDHH realizados</v>
      </c>
      <c r="AC206" s="58" t="str">
        <f>VLOOKUP(AB206,'PLAN INDICATIVO ORIGINAL '!$D$12:$F$313,3,0)</f>
        <v>GRUPO DE DERECHOS HUMANOS</v>
      </c>
      <c r="AD206" s="58" t="str">
        <f>VLOOKUP(AB206,'PLAN INDICATIVO ORIGINAL '!$D$12:$F$313,3,0)</f>
        <v>GRUPO DE DERECHOS HUMANOS</v>
      </c>
      <c r="AE206" s="58" t="s">
        <v>816</v>
      </c>
      <c r="AF206" s="259">
        <f>VLOOKUP(AA206,'PLAN INDICATIVO ORIGINAL '!$C$13:$M$343,6,0)</f>
        <v>2</v>
      </c>
      <c r="AG206" s="260">
        <f>VLOOKUP(AA206,'PLAN INDICATIVO ORIGINAL '!$C$13:$M$343,7,0)</f>
        <v>2</v>
      </c>
      <c r="AH206" s="260">
        <f>VLOOKUP(AA206,'PLAN INDICATIVO ORIGINAL '!$C$13:$M$343,8,0)</f>
        <v>2</v>
      </c>
      <c r="AI206" s="260">
        <f>VLOOKUP(AA206,'PLAN INDICATIVO ORIGINAL '!$C$13:$M$343,9,0)</f>
        <v>0</v>
      </c>
      <c r="AJ206" s="260">
        <f>VLOOKUP(AA206,'PLAN INDICATIVO ORIGINAL '!$C$13:$M$343,10,0)</f>
        <v>6</v>
      </c>
      <c r="AK206" s="260" t="str">
        <f>VLOOKUP(AA206,'PLAN INDICATIVO ORIGINAL '!$C$13:$M$343,11,0)</f>
        <v>Número</v>
      </c>
      <c r="AL206" s="261" t="e">
        <f>VLOOKUP(AA206,'PLAN INDICATIVO ORIGINAL '!$C$13:$M$343,12,0)</f>
        <v>#REF!</v>
      </c>
      <c r="AM206" s="262">
        <f t="shared" ref="AM206:AR206" si="381">+AF206</f>
        <v>2</v>
      </c>
      <c r="AN206" s="262">
        <f t="shared" si="381"/>
        <v>2</v>
      </c>
      <c r="AO206" s="262">
        <f t="shared" si="381"/>
        <v>2</v>
      </c>
      <c r="AP206" s="262">
        <f t="shared" si="381"/>
        <v>0</v>
      </c>
      <c r="AQ206" s="262">
        <f t="shared" si="381"/>
        <v>6</v>
      </c>
      <c r="AR206" s="262" t="str">
        <f t="shared" si="381"/>
        <v>Número</v>
      </c>
      <c r="AS206" s="263" t="s">
        <v>765</v>
      </c>
      <c r="AV206" s="213" t="s">
        <v>637</v>
      </c>
      <c r="AW206" s="213" t="s">
        <v>598</v>
      </c>
      <c r="AX206" s="213" t="s">
        <v>816</v>
      </c>
      <c r="BI206" s="253">
        <v>79</v>
      </c>
      <c r="BJ206" s="58" t="s">
        <v>493</v>
      </c>
    </row>
    <row r="207" spans="1:62" ht="56.25" customHeight="1">
      <c r="A207" s="164">
        <v>236</v>
      </c>
      <c r="B207" s="253" t="str">
        <f t="shared" si="149"/>
        <v>P236</v>
      </c>
      <c r="C207" s="281"/>
      <c r="D207" s="282" t="s">
        <v>640</v>
      </c>
      <c r="E207" s="283" t="str">
        <f>+'PLAN INDICATIVO ORIGINAL '!$D$267</f>
        <v>SISTEMA INTEGRAL DE INFORMACIÓN Y COMUNICACIÓN</v>
      </c>
      <c r="F207" s="255" t="str">
        <f>+'PLAN INDICATIVO ORIGINAL '!$D$268</f>
        <v>INFORMACIÓN Y COMUNICACIÓN</v>
      </c>
      <c r="G207" s="255" t="s">
        <v>647</v>
      </c>
      <c r="H207" s="256" t="str">
        <f>+'PLAN INDICATIVO ORIGINAL '!$D$269</f>
        <v>Administrar, promover el uso y apropiación de las tecnologías de la información y las comunicaciones como soporte de la gestión administrativa del sistema penitenciario y carcelario.</v>
      </c>
      <c r="I207" s="256" t="s">
        <v>819</v>
      </c>
      <c r="J207" s="264" t="str">
        <f>+'PLAN INDICATIVO ORIGINAL '!$D$270</f>
        <v>DESARROLLO TECNOLOGICO</v>
      </c>
      <c r="K207" s="141" t="s">
        <v>763</v>
      </c>
      <c r="L207" s="141" t="str">
        <f>+'PLAN INDICATIVO ORIGINAL '!$C$270</f>
        <v>I34</v>
      </c>
      <c r="M207" s="257" t="str">
        <f>+'PLAN INDICATIVO ORIGINAL '!$E$270</f>
        <v>Porcentaje de avance del componente GEL (Gobierno en Linea) de Seguridad y Privacidad de la Información.</v>
      </c>
      <c r="N207" s="266">
        <f>VLOOKUP(L207,'PLAN INDICATIVO ORIGINAL '!$C$13:$M$343,6,0)</f>
        <v>0.05</v>
      </c>
      <c r="O207" s="266">
        <f>VLOOKUP(L207,'PLAN INDICATIVO ORIGINAL '!$C$13:$M$343,7,0)</f>
        <v>0.6</v>
      </c>
      <c r="P207" s="266">
        <f>VLOOKUP(L207,'PLAN INDICATIVO ORIGINAL '!$C$13:$M$343,8,0)</f>
        <v>0.8</v>
      </c>
      <c r="Q207" s="266">
        <f>VLOOKUP(L207,'PLAN INDICATIVO ORIGINAL '!$C$13:$M$343,9,0)</f>
        <v>0</v>
      </c>
      <c r="R207" s="266">
        <f>VLOOKUP(L207,'PLAN INDICATIVO ORIGINAL '!$C$13:$M$343,10,0)</f>
        <v>0</v>
      </c>
      <c r="S207" s="266" t="str">
        <f>VLOOKUP(L207,'PLAN INDICATIVO ORIGINAL '!$C$13:$M$343,11,0)</f>
        <v>Porcentaje</v>
      </c>
      <c r="T207" s="258" t="e">
        <f>VLOOKUP(L207,'PLAN INDICATIVO ORIGINAL '!$C$13:$M$343,12,0)</f>
        <v>#REF!</v>
      </c>
      <c r="U207" s="258">
        <f t="shared" ref="U207:Z207" si="382">+N207*100</f>
        <v>5</v>
      </c>
      <c r="V207" s="258">
        <f t="shared" si="382"/>
        <v>60</v>
      </c>
      <c r="W207" s="258">
        <f t="shared" si="382"/>
        <v>80</v>
      </c>
      <c r="X207" s="258">
        <f t="shared" si="382"/>
        <v>0</v>
      </c>
      <c r="Y207" s="258">
        <f t="shared" si="382"/>
        <v>0</v>
      </c>
      <c r="Z207" s="258" t="e">
        <f t="shared" si="382"/>
        <v>#VALUE!</v>
      </c>
      <c r="AA207" s="114" t="str">
        <f>+'PLAN INDICATIVO ORIGINAL '!C274</f>
        <v>P236</v>
      </c>
      <c r="AB207" s="164" t="str">
        <f>+'PLAN INDICATIVO ORIGINAL '!D274</f>
        <v>Sistema de Gestión de Seguridad de la Información SGSI, implementado</v>
      </c>
      <c r="AC207" s="58" t="str">
        <f>VLOOKUP(AB207,'PLAN INDICATIVO ORIGINAL '!$D$12:$F$313,3,0)</f>
        <v xml:space="preserve">OFICINA DE SISTEMAS DE INFORMACIÓN </v>
      </c>
      <c r="AD207" s="58" t="str">
        <f>VLOOKUP(AB207,'PLAN INDICATIVO ORIGINAL '!$D$12:$F$313,3,0)</f>
        <v xml:space="preserve">OFICINA DE SISTEMAS DE INFORMACIÓN </v>
      </c>
      <c r="AE207" s="58" t="s">
        <v>807</v>
      </c>
      <c r="AF207" s="267">
        <f>VLOOKUP(AA207,'PLAN INDICATIVO ORIGINAL '!$C$13:$M$343,6,0)</f>
        <v>0</v>
      </c>
      <c r="AG207" s="268">
        <f>VLOOKUP(AA207,'PLAN INDICATIVO ORIGINAL '!$C$13:$M$343,7,0)</f>
        <v>1</v>
      </c>
      <c r="AH207" s="268">
        <f>VLOOKUP(AA207,'PLAN INDICATIVO ORIGINAL '!$C$13:$M$343,8,0)</f>
        <v>2</v>
      </c>
      <c r="AI207" s="268">
        <f>VLOOKUP(AA207,'PLAN INDICATIVO ORIGINAL '!$C$13:$M$343,9,0)</f>
        <v>2</v>
      </c>
      <c r="AJ207" s="268">
        <f>VLOOKUP(AA207,'PLAN INDICATIVO ORIGINAL '!$C$13:$M$343,10,0)</f>
        <v>5</v>
      </c>
      <c r="AK207" s="268" t="str">
        <f>VLOOKUP(AA207,'PLAN INDICATIVO ORIGINAL '!$C$13:$M$343,11,0)</f>
        <v>Número</v>
      </c>
      <c r="AL207" s="261" t="e">
        <f>VLOOKUP(AA207,'PLAN INDICATIVO ORIGINAL '!$C$13:$M$343,12,0)</f>
        <v>#REF!</v>
      </c>
      <c r="AM207" s="269">
        <f t="shared" ref="AM207:AR207" si="383">+AF207*100</f>
        <v>0</v>
      </c>
      <c r="AN207" s="269">
        <f t="shared" si="383"/>
        <v>100</v>
      </c>
      <c r="AO207" s="269">
        <f t="shared" si="383"/>
        <v>200</v>
      </c>
      <c r="AP207" s="269">
        <f t="shared" si="383"/>
        <v>200</v>
      </c>
      <c r="AQ207" s="269">
        <f t="shared" si="383"/>
        <v>500</v>
      </c>
      <c r="AR207" s="269" t="e">
        <f t="shared" si="383"/>
        <v>#VALUE!</v>
      </c>
      <c r="AS207" s="263" t="s">
        <v>765</v>
      </c>
      <c r="AV207" s="213" t="s">
        <v>655</v>
      </c>
      <c r="AW207" s="213" t="s">
        <v>493</v>
      </c>
      <c r="AX207" s="213" t="s">
        <v>807</v>
      </c>
      <c r="BI207" s="253">
        <v>62</v>
      </c>
      <c r="BJ207" s="58" t="s">
        <v>493</v>
      </c>
    </row>
    <row r="208" spans="1:62" ht="55.5" customHeight="1">
      <c r="A208" s="253">
        <v>79</v>
      </c>
      <c r="B208" s="253" t="str">
        <f t="shared" si="149"/>
        <v>P79</v>
      </c>
      <c r="C208" s="126" t="s">
        <v>56</v>
      </c>
      <c r="D208" s="292" t="s">
        <v>640</v>
      </c>
      <c r="E208" s="283" t="str">
        <f>+'PLAN INDICATIVO ORIGINAL '!$D$267</f>
        <v>SISTEMA INTEGRAL DE INFORMACIÓN Y COMUNICACIÓN</v>
      </c>
      <c r="F208" s="255" t="str">
        <f>+'PLAN INDICATIVO ORIGINAL '!$D$268</f>
        <v>INFORMACIÓN Y COMUNICACIÓN</v>
      </c>
      <c r="G208" s="255" t="s">
        <v>647</v>
      </c>
      <c r="H208" s="256" t="str">
        <f>+'PLAN INDICATIVO ORIGINAL '!$D$269</f>
        <v>Administrar, promover el uso y apropiación de las tecnologías de la información y las comunicaciones como soporte de la gestión administrativa del sistema penitenciario y carcelario.</v>
      </c>
      <c r="I208" s="256" t="s">
        <v>819</v>
      </c>
      <c r="J208" s="264" t="str">
        <f>+'PLAN INDICATIVO ORIGINAL '!$D$270</f>
        <v>DESARROLLO TECNOLOGICO</v>
      </c>
      <c r="K208" s="141" t="s">
        <v>763</v>
      </c>
      <c r="L208" s="141" t="str">
        <f>+'PLAN INDICATIVO ORIGINAL '!$C$270</f>
        <v>I34</v>
      </c>
      <c r="M208" s="257" t="str">
        <f>+'PLAN INDICATIVO ORIGINAL '!$E$270</f>
        <v>Porcentaje de avance del componente GEL (Gobierno en Linea) de Seguridad y Privacidad de la Información.</v>
      </c>
      <c r="N208" s="266">
        <f>VLOOKUP(L208,'PLAN INDICATIVO ORIGINAL '!$C$13:$M$343,6,0)</f>
        <v>0.05</v>
      </c>
      <c r="O208" s="266">
        <f>VLOOKUP(L208,'PLAN INDICATIVO ORIGINAL '!$C$13:$M$343,7,0)</f>
        <v>0.6</v>
      </c>
      <c r="P208" s="266">
        <f>VLOOKUP(L208,'PLAN INDICATIVO ORIGINAL '!$C$13:$M$343,8,0)</f>
        <v>0.8</v>
      </c>
      <c r="Q208" s="266">
        <f>VLOOKUP(L208,'PLAN INDICATIVO ORIGINAL '!$C$13:$M$343,9,0)</f>
        <v>0</v>
      </c>
      <c r="R208" s="266">
        <f>VLOOKUP(L208,'PLAN INDICATIVO ORIGINAL '!$C$13:$M$343,10,0)</f>
        <v>0</v>
      </c>
      <c r="S208" s="266" t="str">
        <f>VLOOKUP(L208,'PLAN INDICATIVO ORIGINAL '!$C$13:$M$343,11,0)</f>
        <v>Porcentaje</v>
      </c>
      <c r="T208" s="258" t="e">
        <f>VLOOKUP(L208,'PLAN INDICATIVO ORIGINAL '!$C$13:$M$343,12,0)</f>
        <v>#REF!</v>
      </c>
      <c r="U208" s="258">
        <f t="shared" ref="U208:Z208" si="384">+N208*100</f>
        <v>5</v>
      </c>
      <c r="V208" s="258">
        <f t="shared" si="384"/>
        <v>60</v>
      </c>
      <c r="W208" s="258">
        <f t="shared" si="384"/>
        <v>80</v>
      </c>
      <c r="X208" s="258">
        <f t="shared" si="384"/>
        <v>0</v>
      </c>
      <c r="Y208" s="258">
        <f t="shared" si="384"/>
        <v>0</v>
      </c>
      <c r="Z208" s="258" t="e">
        <f t="shared" si="384"/>
        <v>#VALUE!</v>
      </c>
      <c r="AA208" s="253" t="str">
        <f>+'PLAN INDICATIVO ORIGINAL '!C275</f>
        <v>P79</v>
      </c>
      <c r="AB208" s="253" t="str">
        <f>+'PLAN INDICATIVO ORIGINAL '!D275</f>
        <v>Servicio de servidor de archivos para copia de archivos de usuario dentro del modelo de seguridad de la información implementado</v>
      </c>
      <c r="AC208" s="58" t="str">
        <f>VLOOKUP(AB208,'PLAN INDICATIVO ORIGINAL '!$D$12:$F$313,3,0)</f>
        <v xml:space="preserve">OFICINA DE SISTEMAS DE INFORMACIÓN </v>
      </c>
      <c r="AD208" s="58" t="str">
        <f>VLOOKUP(AB208,'PLAN INDICATIVO ORIGINAL '!$D$12:$F$313,3,0)</f>
        <v xml:space="preserve">OFICINA DE SISTEMAS DE INFORMACIÓN </v>
      </c>
      <c r="AE208" s="58" t="s">
        <v>807</v>
      </c>
      <c r="AF208" s="267">
        <f>VLOOKUP(AA208,'PLAN INDICATIVO ORIGINAL '!$C$13:$M$343,6,0)</f>
        <v>1</v>
      </c>
      <c r="AG208" s="268">
        <f>VLOOKUP(AA208,'PLAN INDICATIVO ORIGINAL '!$C$13:$M$343,7,0)</f>
        <v>0</v>
      </c>
      <c r="AH208" s="268">
        <f>VLOOKUP(AA208,'PLAN INDICATIVO ORIGINAL '!$C$13:$M$343,8,0)</f>
        <v>0</v>
      </c>
      <c r="AI208" s="268">
        <f>VLOOKUP(AA208,'PLAN INDICATIVO ORIGINAL '!$C$13:$M$343,9,0)</f>
        <v>0</v>
      </c>
      <c r="AJ208" s="268">
        <f>VLOOKUP(AA208,'PLAN INDICATIVO ORIGINAL '!$C$13:$M$343,10,0)</f>
        <v>1</v>
      </c>
      <c r="AK208" s="268" t="str">
        <f>VLOOKUP(AA208,'PLAN INDICATIVO ORIGINAL '!$C$13:$M$343,11,0)</f>
        <v>Porcentaje</v>
      </c>
      <c r="AL208" s="261" t="e">
        <f>VLOOKUP(AA208,'PLAN INDICATIVO ORIGINAL '!$C$13:$M$343,12,0)</f>
        <v>#REF!</v>
      </c>
      <c r="AM208" s="269">
        <f t="shared" ref="AM208:AR208" si="385">+AF208*100</f>
        <v>100</v>
      </c>
      <c r="AN208" s="269">
        <f t="shared" si="385"/>
        <v>0</v>
      </c>
      <c r="AO208" s="269">
        <f t="shared" si="385"/>
        <v>0</v>
      </c>
      <c r="AP208" s="269">
        <f t="shared" si="385"/>
        <v>0</v>
      </c>
      <c r="AQ208" s="269">
        <f t="shared" si="385"/>
        <v>100</v>
      </c>
      <c r="AR208" s="269" t="e">
        <f t="shared" si="385"/>
        <v>#VALUE!</v>
      </c>
      <c r="AS208" s="263" t="s">
        <v>765</v>
      </c>
      <c r="AV208" s="213" t="s">
        <v>657</v>
      </c>
      <c r="AW208" s="213" t="s">
        <v>493</v>
      </c>
      <c r="AX208" s="213" t="s">
        <v>807</v>
      </c>
      <c r="BI208" s="253">
        <v>26</v>
      </c>
      <c r="BJ208" s="58" t="s">
        <v>493</v>
      </c>
    </row>
    <row r="209" spans="1:62" ht="55.5" customHeight="1">
      <c r="A209" s="253">
        <v>62</v>
      </c>
      <c r="B209" s="253" t="e">
        <f t="shared" si="149"/>
        <v>#REF!</v>
      </c>
      <c r="C209" s="126" t="s">
        <v>56</v>
      </c>
      <c r="D209" s="292" t="s">
        <v>640</v>
      </c>
      <c r="E209" s="283" t="str">
        <f>+'PLAN INDICATIVO ORIGINAL '!$D$267</f>
        <v>SISTEMA INTEGRAL DE INFORMACIÓN Y COMUNICACIÓN</v>
      </c>
      <c r="F209" s="255" t="str">
        <f>+'PLAN INDICATIVO ORIGINAL '!$D$268</f>
        <v>INFORMACIÓN Y COMUNICACIÓN</v>
      </c>
      <c r="G209" s="255" t="s">
        <v>647</v>
      </c>
      <c r="H209" s="256" t="str">
        <f>+'PLAN INDICATIVO ORIGINAL '!$D$269</f>
        <v>Administrar, promover el uso y apropiación de las tecnologías de la información y las comunicaciones como soporte de la gestión administrativa del sistema penitenciario y carcelario.</v>
      </c>
      <c r="I209" s="256" t="s">
        <v>819</v>
      </c>
      <c r="J209" s="264" t="str">
        <f>+'PLAN INDICATIVO ORIGINAL '!$D$270</f>
        <v>DESARROLLO TECNOLOGICO</v>
      </c>
      <c r="K209" s="141" t="s">
        <v>763</v>
      </c>
      <c r="L209" s="141" t="str">
        <f>+'PLAN INDICATIVO ORIGINAL '!$C$270</f>
        <v>I34</v>
      </c>
      <c r="M209" s="257" t="str">
        <f>+'PLAN INDICATIVO ORIGINAL '!$E$270</f>
        <v>Porcentaje de avance del componente GEL (Gobierno en Linea) de Seguridad y Privacidad de la Información.</v>
      </c>
      <c r="N209" s="266">
        <f>VLOOKUP(L209,'PLAN INDICATIVO ORIGINAL '!$C$13:$M$343,6,0)</f>
        <v>0.05</v>
      </c>
      <c r="O209" s="266">
        <f>VLOOKUP(L209,'PLAN INDICATIVO ORIGINAL '!$C$13:$M$343,7,0)</f>
        <v>0.6</v>
      </c>
      <c r="P209" s="266">
        <f>VLOOKUP(L209,'PLAN INDICATIVO ORIGINAL '!$C$13:$M$343,8,0)</f>
        <v>0.8</v>
      </c>
      <c r="Q209" s="266">
        <f>VLOOKUP(L209,'PLAN INDICATIVO ORIGINAL '!$C$13:$M$343,9,0)</f>
        <v>0</v>
      </c>
      <c r="R209" s="266">
        <f>VLOOKUP(L209,'PLAN INDICATIVO ORIGINAL '!$C$13:$M$343,10,0)</f>
        <v>0</v>
      </c>
      <c r="S209" s="266" t="str">
        <f>VLOOKUP(L209,'PLAN INDICATIVO ORIGINAL '!$C$13:$M$343,11,0)</f>
        <v>Porcentaje</v>
      </c>
      <c r="T209" s="258" t="e">
        <f>VLOOKUP(L209,'PLAN INDICATIVO ORIGINAL '!$C$13:$M$343,12,0)</f>
        <v>#REF!</v>
      </c>
      <c r="U209" s="258">
        <f t="shared" ref="U209:Z209" si="386">+N209*100</f>
        <v>5</v>
      </c>
      <c r="V209" s="258">
        <f t="shared" si="386"/>
        <v>60</v>
      </c>
      <c r="W209" s="258">
        <f t="shared" si="386"/>
        <v>80</v>
      </c>
      <c r="X209" s="258">
        <f t="shared" si="386"/>
        <v>0</v>
      </c>
      <c r="Y209" s="258">
        <f t="shared" si="386"/>
        <v>0</v>
      </c>
      <c r="Z209" s="258" t="e">
        <f t="shared" si="386"/>
        <v>#VALUE!</v>
      </c>
      <c r="AA209" s="253" t="e">
        <f>+'PLAN INDICATIVO ORIGINAL '!#REF!</f>
        <v>#REF!</v>
      </c>
      <c r="AB209" s="253" t="e">
        <f>+'PLAN INDICATIVO ORIGINAL '!#REF!</f>
        <v>#REF!</v>
      </c>
      <c r="AC209" s="58" t="e">
        <f>VLOOKUP(AB209,'PLAN INDICATIVO ORIGINAL '!$D$12:$F$313,3,0)</f>
        <v>#REF!</v>
      </c>
      <c r="AD209" s="58" t="e">
        <f>VLOOKUP(AB209,'PLAN INDICATIVO ORIGINAL '!$D$12:$F$313,3,0)</f>
        <v>#REF!</v>
      </c>
      <c r="AE209" s="58" t="s">
        <v>807</v>
      </c>
      <c r="AF209" s="267" t="e">
        <f>VLOOKUP(AA209,'PLAN INDICATIVO ORIGINAL '!$C$13:$M$343,6,0)</f>
        <v>#REF!</v>
      </c>
      <c r="AG209" s="268" t="e">
        <f>VLOOKUP(AA209,'PLAN INDICATIVO ORIGINAL '!$C$13:$M$343,7,0)</f>
        <v>#REF!</v>
      </c>
      <c r="AH209" s="268" t="e">
        <f>VLOOKUP(AA209,'PLAN INDICATIVO ORIGINAL '!$C$13:$M$343,8,0)</f>
        <v>#REF!</v>
      </c>
      <c r="AI209" s="268" t="e">
        <f>VLOOKUP(AA209,'PLAN INDICATIVO ORIGINAL '!$C$13:$M$343,9,0)</f>
        <v>#REF!</v>
      </c>
      <c r="AJ209" s="268" t="e">
        <f>VLOOKUP(AA209,'PLAN INDICATIVO ORIGINAL '!$C$13:$M$343,10,0)</f>
        <v>#REF!</v>
      </c>
      <c r="AK209" s="268" t="e">
        <f>VLOOKUP(AA209,'PLAN INDICATIVO ORIGINAL '!$C$13:$M$343,11,0)</f>
        <v>#REF!</v>
      </c>
      <c r="AL209" s="261" t="e">
        <f>VLOOKUP(AA209,'PLAN INDICATIVO ORIGINAL '!$C$13:$M$343,12,0)</f>
        <v>#REF!</v>
      </c>
      <c r="AM209" s="269" t="e">
        <f t="shared" ref="AM209:AR209" si="387">+AF209*100</f>
        <v>#REF!</v>
      </c>
      <c r="AN209" s="269" t="e">
        <f t="shared" si="387"/>
        <v>#REF!</v>
      </c>
      <c r="AO209" s="269" t="e">
        <f t="shared" si="387"/>
        <v>#REF!</v>
      </c>
      <c r="AP209" s="269" t="e">
        <f t="shared" si="387"/>
        <v>#REF!</v>
      </c>
      <c r="AQ209" s="269" t="e">
        <f t="shared" si="387"/>
        <v>#REF!</v>
      </c>
      <c r="AR209" s="269" t="e">
        <f t="shared" si="387"/>
        <v>#REF!</v>
      </c>
      <c r="AS209" s="263" t="s">
        <v>765</v>
      </c>
      <c r="AV209" s="213" t="s">
        <v>659</v>
      </c>
      <c r="AW209" s="213" t="s">
        <v>493</v>
      </c>
      <c r="AX209" s="213" t="s">
        <v>807</v>
      </c>
      <c r="BI209" s="253">
        <v>25</v>
      </c>
      <c r="BJ209" s="58" t="s">
        <v>493</v>
      </c>
    </row>
    <row r="210" spans="1:62" ht="51" customHeight="1">
      <c r="A210" s="253">
        <v>143</v>
      </c>
      <c r="B210" s="253" t="str">
        <f t="shared" si="149"/>
        <v>P143</v>
      </c>
      <c r="C210" s="135" t="s">
        <v>33</v>
      </c>
      <c r="D210" s="254" t="s">
        <v>640</v>
      </c>
      <c r="E210" s="283" t="str">
        <f>+'PLAN INDICATIVO ORIGINAL '!$D$267</f>
        <v>SISTEMA INTEGRAL DE INFORMACIÓN Y COMUNICACIÓN</v>
      </c>
      <c r="F210" s="255" t="str">
        <f>+'PLAN INDICATIVO ORIGINAL '!$D$268</f>
        <v>INFORMACIÓN Y COMUNICACIÓN</v>
      </c>
      <c r="G210" s="255" t="s">
        <v>647</v>
      </c>
      <c r="H210" s="256" t="str">
        <f>+'PLAN INDICATIVO ORIGINAL '!$D$269</f>
        <v>Administrar, promover el uso y apropiación de las tecnologías de la información y las comunicaciones como soporte de la gestión administrativa del sistema penitenciario y carcelario.</v>
      </c>
      <c r="I210" s="256" t="s">
        <v>819</v>
      </c>
      <c r="J210" s="264" t="str">
        <f>+'PLAN INDICATIVO ORIGINAL '!$D$270</f>
        <v>DESARROLLO TECNOLOGICO</v>
      </c>
      <c r="K210" s="141" t="s">
        <v>763</v>
      </c>
      <c r="L210" s="141" t="str">
        <f>+'PLAN INDICATIVO ORIGINAL '!C271</f>
        <v>I33</v>
      </c>
      <c r="M210" s="257" t="str">
        <f>+'PLAN INDICATIVO ORIGINAL '!E271</f>
        <v>Porcentaje de ERON con sistemas de bloqueadores de señal</v>
      </c>
      <c r="N210" s="266">
        <f>VLOOKUP(L210,'PLAN INDICATIVO ORIGINAL '!$C$13:$M$343,6,0)</f>
        <v>0.11764705882352941</v>
      </c>
      <c r="O210" s="266">
        <f>VLOOKUP(L210,'PLAN INDICATIVO ORIGINAL '!$C$13:$M$343,7,0)</f>
        <v>0.125</v>
      </c>
      <c r="P210" s="266">
        <f>VLOOKUP(L210,'PLAN INDICATIVO ORIGINAL '!$C$13:$M$343,8,0)</f>
        <v>0.13970588235294118</v>
      </c>
      <c r="Q210" s="266">
        <f>VLOOKUP(L210,'PLAN INDICATIVO ORIGINAL '!$C$13:$M$343,9,0)</f>
        <v>0.15441176470588236</v>
      </c>
      <c r="R210" s="266">
        <f>VLOOKUP(L210,'PLAN INDICATIVO ORIGINAL '!$C$13:$M$343,10,0)</f>
        <v>0.15441176470588236</v>
      </c>
      <c r="S210" s="266" t="str">
        <f>VLOOKUP(L210,'PLAN INDICATIVO ORIGINAL '!$C$13:$M$343,11,0)</f>
        <v>Porcentaje</v>
      </c>
      <c r="T210" s="258" t="e">
        <f>VLOOKUP(L210,'PLAN INDICATIVO ORIGINAL '!$C$13:$M$343,12,0)</f>
        <v>#REF!</v>
      </c>
      <c r="U210" s="258">
        <f t="shared" ref="U210:Z210" si="388">+N210*100</f>
        <v>11.76470588235294</v>
      </c>
      <c r="V210" s="258">
        <f t="shared" si="388"/>
        <v>12.5</v>
      </c>
      <c r="W210" s="258">
        <f t="shared" si="388"/>
        <v>13.970588235294118</v>
      </c>
      <c r="X210" s="258">
        <f t="shared" si="388"/>
        <v>15.441176470588236</v>
      </c>
      <c r="Y210" s="258">
        <f t="shared" si="388"/>
        <v>15.441176470588236</v>
      </c>
      <c r="Z210" s="258" t="e">
        <f t="shared" si="388"/>
        <v>#VALUE!</v>
      </c>
      <c r="AA210" s="253" t="str">
        <f>+'PLAN INDICATIVO ORIGINAL '!C278</f>
        <v>P143</v>
      </c>
      <c r="AB210" s="253" t="str">
        <f>+'PLAN INDICATIVO ORIGINAL '!D278</f>
        <v>ERON con sistemas bloqueadores de señal implementados</v>
      </c>
      <c r="AC210" s="58" t="str">
        <f>+'PLAN INDICATIVO ORIGINAL '!F278</f>
        <v xml:space="preserve">OFICINA DE SISTEMAS DE INFORMACIÓN </v>
      </c>
      <c r="AD210" s="58" t="str">
        <f>+'PLAN INDICATIVO ORIGINAL '!F277</f>
        <v xml:space="preserve">OFICINA DE SISTEMAS DE INFORMACIÓN </v>
      </c>
      <c r="AE210" s="58" t="s">
        <v>807</v>
      </c>
      <c r="AF210" s="259">
        <f>VLOOKUP(AA210,'PLAN INDICATIVO ORIGINAL '!$C$13:$M$343,6,0)</f>
        <v>5</v>
      </c>
      <c r="AG210" s="260">
        <f>VLOOKUP(AA210,'PLAN INDICATIVO ORIGINAL '!$C$13:$M$343,7,0)</f>
        <v>6</v>
      </c>
      <c r="AH210" s="260">
        <f>VLOOKUP(AA210,'PLAN INDICATIVO ORIGINAL '!$C$13:$M$343,8,0)</f>
        <v>8</v>
      </c>
      <c r="AI210" s="260">
        <f>VLOOKUP(AA210,'PLAN INDICATIVO ORIGINAL '!$C$13:$M$343,9,0)</f>
        <v>10</v>
      </c>
      <c r="AJ210" s="260">
        <f>VLOOKUP(AA210,'PLAN INDICATIVO ORIGINAL '!$C$13:$M$343,10,0)</f>
        <v>21</v>
      </c>
      <c r="AK210" s="260" t="str">
        <f>VLOOKUP(AA210,'PLAN INDICATIVO ORIGINAL '!$C$13:$M$343,11,0)</f>
        <v>Número</v>
      </c>
      <c r="AL210" s="261" t="e">
        <f>VLOOKUP(AA210,'PLAN INDICATIVO ORIGINAL '!$C$13:$M$343,12,0)</f>
        <v>#REF!</v>
      </c>
      <c r="AM210" s="262">
        <f t="shared" ref="AM210:AR210" si="389">+AF210</f>
        <v>5</v>
      </c>
      <c r="AN210" s="262">
        <f t="shared" si="389"/>
        <v>6</v>
      </c>
      <c r="AO210" s="262">
        <f t="shared" si="389"/>
        <v>8</v>
      </c>
      <c r="AP210" s="262">
        <f t="shared" si="389"/>
        <v>10</v>
      </c>
      <c r="AQ210" s="262">
        <f t="shared" si="389"/>
        <v>21</v>
      </c>
      <c r="AR210" s="262" t="str">
        <f t="shared" si="389"/>
        <v>Número</v>
      </c>
      <c r="AS210" s="263" t="s">
        <v>765</v>
      </c>
      <c r="AV210" s="213" t="s">
        <v>664</v>
      </c>
      <c r="AW210" s="213" t="s">
        <v>493</v>
      </c>
      <c r="AX210" s="213" t="s">
        <v>807</v>
      </c>
      <c r="BI210" s="145">
        <v>6</v>
      </c>
      <c r="BJ210" s="58" t="s">
        <v>493</v>
      </c>
    </row>
    <row r="211" spans="1:62" ht="51" customHeight="1">
      <c r="A211" s="253">
        <v>25</v>
      </c>
      <c r="B211" s="253" t="str">
        <f t="shared" si="149"/>
        <v>P25</v>
      </c>
      <c r="C211" s="135" t="s">
        <v>33</v>
      </c>
      <c r="D211" s="254" t="s">
        <v>640</v>
      </c>
      <c r="E211" s="283" t="str">
        <f>+'PLAN INDICATIVO ORIGINAL '!$D$267</f>
        <v>SISTEMA INTEGRAL DE INFORMACIÓN Y COMUNICACIÓN</v>
      </c>
      <c r="F211" s="255" t="str">
        <f>+'PLAN INDICATIVO ORIGINAL '!$D$268</f>
        <v>INFORMACIÓN Y COMUNICACIÓN</v>
      </c>
      <c r="G211" s="255" t="s">
        <v>647</v>
      </c>
      <c r="H211" s="256" t="str">
        <f>+'PLAN INDICATIVO ORIGINAL '!$D$269</f>
        <v>Administrar, promover el uso y apropiación de las tecnologías de la información y las comunicaciones como soporte de la gestión administrativa del sistema penitenciario y carcelario.</v>
      </c>
      <c r="I211" s="256" t="s">
        <v>819</v>
      </c>
      <c r="J211" s="264" t="str">
        <f>+'PLAN INDICATIVO ORIGINAL '!$D$270</f>
        <v>DESARROLLO TECNOLOGICO</v>
      </c>
      <c r="K211" s="141" t="s">
        <v>763</v>
      </c>
      <c r="L211" s="141" t="s">
        <v>654</v>
      </c>
      <c r="M211" s="257" t="str">
        <f>+'PLAN INDICATIVO ORIGINAL '!$E$272</f>
        <v>Porcentaje de avance de implementación de herramientas para la Renovación Tecnológica en Sedes Regionales, Sede Central y EPN.</v>
      </c>
      <c r="N211" s="266">
        <f>VLOOKUP(L211,'PLAN INDICATIVO ORIGINAL '!$C$13:$M$343,6,0)</f>
        <v>0.02</v>
      </c>
      <c r="O211" s="266">
        <f>VLOOKUP(L211,'PLAN INDICATIVO ORIGINAL '!$C$13:$M$343,7,0)</f>
        <v>1</v>
      </c>
      <c r="P211" s="266">
        <f>VLOOKUP(L211,'PLAN INDICATIVO ORIGINAL '!$C$13:$M$343,8,0)</f>
        <v>1</v>
      </c>
      <c r="Q211" s="266">
        <f>VLOOKUP(L211,'PLAN INDICATIVO ORIGINAL '!$C$13:$M$343,9,0)</f>
        <v>1</v>
      </c>
      <c r="R211" s="266">
        <f>VLOOKUP(L211,'PLAN INDICATIVO ORIGINAL '!$C$13:$M$343,10,0)</f>
        <v>1</v>
      </c>
      <c r="S211" s="266" t="str">
        <f>VLOOKUP(L211,'PLAN INDICATIVO ORIGINAL '!$C$13:$M$343,11,0)</f>
        <v>Porcentaje</v>
      </c>
      <c r="T211" s="258" t="e">
        <f>VLOOKUP(L211,'PLAN INDICATIVO ORIGINAL '!$C$13:$M$343,12,0)</f>
        <v>#REF!</v>
      </c>
      <c r="U211" s="258">
        <f t="shared" ref="U211:Z211" si="390">+N211*100</f>
        <v>2</v>
      </c>
      <c r="V211" s="258">
        <f t="shared" si="390"/>
        <v>100</v>
      </c>
      <c r="W211" s="258">
        <f t="shared" si="390"/>
        <v>100</v>
      </c>
      <c r="X211" s="258">
        <f t="shared" si="390"/>
        <v>100</v>
      </c>
      <c r="Y211" s="258">
        <f t="shared" si="390"/>
        <v>100</v>
      </c>
      <c r="Z211" s="258" t="e">
        <f t="shared" si="390"/>
        <v>#VALUE!</v>
      </c>
      <c r="AA211" s="253" t="str">
        <f>+'PLAN INDICATIVO ORIGINAL '!C277</f>
        <v>P25</v>
      </c>
      <c r="AB211" s="253" t="str">
        <f>+'PLAN INDICATIVO ORIGINAL '!D277</f>
        <v>Búsqueda de estrategias para la implementación del servicio de telefonía fija para internos, con bloqueo y/o inhibición de señales de comunicación móvil no autorizadas al interior de los ERON</v>
      </c>
      <c r="AC211" s="58" t="str">
        <f>+'PLAN INDICATIVO ORIGINAL '!F277</f>
        <v xml:space="preserve">OFICINA DE SISTEMAS DE INFORMACIÓN </v>
      </c>
      <c r="AD211" s="58" t="str">
        <f>+'PLAN INDICATIVO ORIGINAL '!F276</f>
        <v xml:space="preserve">OFICINA DE SISTEMAS DE INFORMACIÓN </v>
      </c>
      <c r="AE211" s="58" t="s">
        <v>807</v>
      </c>
      <c r="AF211" s="267">
        <f>VLOOKUP(AA211,'PLAN INDICATIVO ORIGINAL '!$C$13:$M$343,6,0)</f>
        <v>0.25</v>
      </c>
      <c r="AG211" s="268">
        <f>VLOOKUP(AA211,'PLAN INDICATIVO ORIGINAL '!$C$13:$M$343,7,0)</f>
        <v>136</v>
      </c>
      <c r="AH211" s="271">
        <f>VLOOKUP(AA211,'PLAN INDICATIVO ORIGINAL '!$C$13:$M$343,8,0)</f>
        <v>60</v>
      </c>
      <c r="AI211" s="271">
        <f>VLOOKUP(AA211,'PLAN INDICATIVO ORIGINAL '!$C$13:$M$343,9,0)</f>
        <v>60</v>
      </c>
      <c r="AJ211" s="271">
        <f>VLOOKUP(AA211,'PLAN INDICATIVO ORIGINAL '!$C$13:$M$343,10,0)</f>
        <v>256.25</v>
      </c>
      <c r="AK211" s="271" t="str">
        <f>VLOOKUP(AA211,'PLAN INDICATIVO ORIGINAL '!$C$13:$M$343,11,0)</f>
        <v>Número</v>
      </c>
      <c r="AL211" s="261" t="e">
        <f>VLOOKUP(AA211,'PLAN INDICATIVO ORIGINAL '!$C$13:$M$343,12,0)</f>
        <v>#REF!</v>
      </c>
      <c r="AM211" s="269">
        <f>+AF211*100</f>
        <v>25</v>
      </c>
      <c r="AN211" s="269">
        <f>+AG211*100</f>
        <v>13600</v>
      </c>
      <c r="AO211" s="272">
        <f>+AH211</f>
        <v>60</v>
      </c>
      <c r="AP211" s="272">
        <f>+AI211</f>
        <v>60</v>
      </c>
      <c r="AQ211" s="272">
        <f>+AJ211</f>
        <v>256.25</v>
      </c>
      <c r="AR211" s="272" t="str">
        <f>+AK211</f>
        <v>Número</v>
      </c>
      <c r="AS211" s="263" t="s">
        <v>765</v>
      </c>
      <c r="AV211" s="213" t="s">
        <v>662</v>
      </c>
      <c r="AW211" s="213" t="s">
        <v>493</v>
      </c>
      <c r="AX211" s="213" t="s">
        <v>807</v>
      </c>
      <c r="BI211" s="145">
        <v>82</v>
      </c>
      <c r="BJ211" s="58" t="s">
        <v>493</v>
      </c>
    </row>
    <row r="212" spans="1:62" ht="27" customHeight="1">
      <c r="A212" s="145">
        <v>6</v>
      </c>
      <c r="B212" s="253" t="str">
        <f t="shared" si="149"/>
        <v>P6</v>
      </c>
      <c r="C212" s="120" t="s">
        <v>65</v>
      </c>
      <c r="D212" s="287" t="s">
        <v>640</v>
      </c>
      <c r="E212" s="283" t="str">
        <f>+'PLAN INDICATIVO ORIGINAL '!$D$267</f>
        <v>SISTEMA INTEGRAL DE INFORMACIÓN Y COMUNICACIÓN</v>
      </c>
      <c r="F212" s="255" t="str">
        <f>+'PLAN INDICATIVO ORIGINAL '!$D$268</f>
        <v>INFORMACIÓN Y COMUNICACIÓN</v>
      </c>
      <c r="G212" s="255" t="s">
        <v>647</v>
      </c>
      <c r="H212" s="256" t="str">
        <f>+'PLAN INDICATIVO ORIGINAL '!$D$269</f>
        <v>Administrar, promover el uso y apropiación de las tecnologías de la información y las comunicaciones como soporte de la gestión administrativa del sistema penitenciario y carcelario.</v>
      </c>
      <c r="I212" s="256" t="s">
        <v>819</v>
      </c>
      <c r="J212" s="264" t="str">
        <f>+'PLAN INDICATIVO ORIGINAL '!$D$270</f>
        <v>DESARROLLO TECNOLOGICO</v>
      </c>
      <c r="K212" s="141" t="s">
        <v>763</v>
      </c>
      <c r="L212" s="141" t="s">
        <v>654</v>
      </c>
      <c r="M212" s="257" t="str">
        <f>+'PLAN INDICATIVO ORIGINAL '!$E$272</f>
        <v>Porcentaje de avance de implementación de herramientas para la Renovación Tecnológica en Sedes Regionales, Sede Central y EPN.</v>
      </c>
      <c r="N212" s="266">
        <f>VLOOKUP(L212,'PLAN INDICATIVO ORIGINAL '!$C$13:$M$343,6,0)</f>
        <v>0.02</v>
      </c>
      <c r="O212" s="266">
        <f>VLOOKUP(L212,'PLAN INDICATIVO ORIGINAL '!$C$13:$M$343,7,0)</f>
        <v>1</v>
      </c>
      <c r="P212" s="266">
        <f>VLOOKUP(L212,'PLAN INDICATIVO ORIGINAL '!$C$13:$M$343,8,0)</f>
        <v>1</v>
      </c>
      <c r="Q212" s="266">
        <f>VLOOKUP(L212,'PLAN INDICATIVO ORIGINAL '!$C$13:$M$343,9,0)</f>
        <v>1</v>
      </c>
      <c r="R212" s="266">
        <f>VLOOKUP(L212,'PLAN INDICATIVO ORIGINAL '!$C$13:$M$343,10,0)</f>
        <v>1</v>
      </c>
      <c r="S212" s="266" t="str">
        <f>VLOOKUP(L212,'PLAN INDICATIVO ORIGINAL '!$C$13:$M$343,11,0)</f>
        <v>Porcentaje</v>
      </c>
      <c r="T212" s="258" t="e">
        <f>VLOOKUP(L212,'PLAN INDICATIVO ORIGINAL '!$C$13:$M$343,12,0)</f>
        <v>#REF!</v>
      </c>
      <c r="U212" s="258">
        <f t="shared" ref="U212:Z212" si="391">+N212*100</f>
        <v>2</v>
      </c>
      <c r="V212" s="258">
        <f t="shared" si="391"/>
        <v>100</v>
      </c>
      <c r="W212" s="258">
        <f t="shared" si="391"/>
        <v>100</v>
      </c>
      <c r="X212" s="258">
        <f t="shared" si="391"/>
        <v>100</v>
      </c>
      <c r="Y212" s="258">
        <f t="shared" si="391"/>
        <v>100</v>
      </c>
      <c r="Z212" s="258" t="e">
        <f t="shared" si="391"/>
        <v>#VALUE!</v>
      </c>
      <c r="AA212" s="145" t="str">
        <f>+'PLAN INDICATIVO ORIGINAL '!C276</f>
        <v>P6</v>
      </c>
      <c r="AB212" s="253" t="str">
        <f>+'PLAN INDICATIVO ORIGINAL '!D276</f>
        <v>Tableros de control estadístico con la información de los internos en SISIPEC</v>
      </c>
      <c r="AC212" s="58" t="str">
        <f>VLOOKUP(AB212,'PLAN INDICATIVO ORIGINAL '!$D$12:$F$313,3,0)</f>
        <v xml:space="preserve">OFICINA DE SISTEMAS DE INFORMACIÓN </v>
      </c>
      <c r="AD212" s="58" t="str">
        <f>VLOOKUP(AB212,'PLAN INDICATIVO ORIGINAL '!$D$12:$F$313,3,0)</f>
        <v xml:space="preserve">OFICINA DE SISTEMAS DE INFORMACIÓN </v>
      </c>
      <c r="AE212" s="58" t="s">
        <v>807</v>
      </c>
      <c r="AF212" s="259">
        <f>VLOOKUP(AA212,'PLAN INDICATIVO ORIGINAL '!$C$13:$M$343,6,0)</f>
        <v>1</v>
      </c>
      <c r="AG212" s="260">
        <f>VLOOKUP(AA212,'PLAN INDICATIVO ORIGINAL '!$C$13:$M$343,7,0)</f>
        <v>2</v>
      </c>
      <c r="AH212" s="260">
        <f>VLOOKUP(AA212,'PLAN INDICATIVO ORIGINAL '!$C$13:$M$343,8,0)</f>
        <v>0</v>
      </c>
      <c r="AI212" s="260">
        <f>VLOOKUP(AA212,'PLAN INDICATIVO ORIGINAL '!$C$13:$M$343,9,0)</f>
        <v>0</v>
      </c>
      <c r="AJ212" s="260">
        <f>VLOOKUP(AA212,'PLAN INDICATIVO ORIGINAL '!$C$13:$M$343,10,0)</f>
        <v>3</v>
      </c>
      <c r="AK212" s="260" t="str">
        <f>VLOOKUP(AA212,'PLAN INDICATIVO ORIGINAL '!$C$13:$M$343,11,0)</f>
        <v>Número</v>
      </c>
      <c r="AL212" s="261" t="e">
        <f>VLOOKUP(AA212,'PLAN INDICATIVO ORIGINAL '!$C$13:$M$343,12,0)</f>
        <v>#REF!</v>
      </c>
      <c r="AM212" s="262">
        <f t="shared" ref="AM212:AR212" si="392">+AF212</f>
        <v>1</v>
      </c>
      <c r="AN212" s="262">
        <f t="shared" si="392"/>
        <v>2</v>
      </c>
      <c r="AO212" s="262">
        <f t="shared" si="392"/>
        <v>0</v>
      </c>
      <c r="AP212" s="262">
        <f t="shared" si="392"/>
        <v>0</v>
      </c>
      <c r="AQ212" s="262">
        <f t="shared" si="392"/>
        <v>3</v>
      </c>
      <c r="AR212" s="262" t="str">
        <f t="shared" si="392"/>
        <v>Número</v>
      </c>
      <c r="AS212" s="263" t="s">
        <v>765</v>
      </c>
      <c r="AV212" s="213" t="s">
        <v>660</v>
      </c>
      <c r="AW212" s="213" t="s">
        <v>493</v>
      </c>
      <c r="AX212" s="213" t="s">
        <v>807</v>
      </c>
      <c r="BI212" s="145">
        <v>57</v>
      </c>
      <c r="BJ212" s="58" t="s">
        <v>493</v>
      </c>
    </row>
    <row r="213" spans="1:62" ht="30" customHeight="1">
      <c r="A213" s="145">
        <v>82</v>
      </c>
      <c r="B213" s="253" t="str">
        <f t="shared" si="149"/>
        <v>P82</v>
      </c>
      <c r="C213" s="120" t="s">
        <v>65</v>
      </c>
      <c r="D213" s="287" t="s">
        <v>640</v>
      </c>
      <c r="E213" s="283" t="str">
        <f>+'PLAN INDICATIVO ORIGINAL '!$D$267</f>
        <v>SISTEMA INTEGRAL DE INFORMACIÓN Y COMUNICACIÓN</v>
      </c>
      <c r="F213" s="255" t="str">
        <f>+'PLAN INDICATIVO ORIGINAL '!$D$268</f>
        <v>INFORMACIÓN Y COMUNICACIÓN</v>
      </c>
      <c r="G213" s="255" t="s">
        <v>647</v>
      </c>
      <c r="H213" s="256" t="str">
        <f>+'PLAN INDICATIVO ORIGINAL '!$D$269</f>
        <v>Administrar, promover el uso y apropiación de las tecnologías de la información y las comunicaciones como soporte de la gestión administrativa del sistema penitenciario y carcelario.</v>
      </c>
      <c r="I213" s="256" t="s">
        <v>819</v>
      </c>
      <c r="J213" s="264" t="str">
        <f>+'PLAN INDICATIVO ORIGINAL '!$D$270</f>
        <v>DESARROLLO TECNOLOGICO</v>
      </c>
      <c r="K213" s="141" t="s">
        <v>763</v>
      </c>
      <c r="L213" s="141" t="s">
        <v>654</v>
      </c>
      <c r="M213" s="257" t="str">
        <f>+'PLAN INDICATIVO ORIGINAL '!$E$272</f>
        <v>Porcentaje de avance de implementación de herramientas para la Renovación Tecnológica en Sedes Regionales, Sede Central y EPN.</v>
      </c>
      <c r="N213" s="266">
        <f>VLOOKUP(L213,'PLAN INDICATIVO ORIGINAL '!$C$13:$M$343,6,0)</f>
        <v>0.02</v>
      </c>
      <c r="O213" s="266">
        <f>VLOOKUP(L213,'PLAN INDICATIVO ORIGINAL '!$C$13:$M$343,7,0)</f>
        <v>1</v>
      </c>
      <c r="P213" s="266">
        <f>VLOOKUP(L213,'PLAN INDICATIVO ORIGINAL '!$C$13:$M$343,8,0)</f>
        <v>1</v>
      </c>
      <c r="Q213" s="266">
        <f>VLOOKUP(L213,'PLAN INDICATIVO ORIGINAL '!$C$13:$M$343,9,0)</f>
        <v>1</v>
      </c>
      <c r="R213" s="266">
        <f>VLOOKUP(L213,'PLAN INDICATIVO ORIGINAL '!$C$13:$M$343,10,0)</f>
        <v>1</v>
      </c>
      <c r="S213" s="266" t="str">
        <f>VLOOKUP(L213,'PLAN INDICATIVO ORIGINAL '!$C$13:$M$343,11,0)</f>
        <v>Porcentaje</v>
      </c>
      <c r="T213" s="258" t="e">
        <f>VLOOKUP(L213,'PLAN INDICATIVO ORIGINAL '!$C$13:$M$343,12,0)</f>
        <v>#REF!</v>
      </c>
      <c r="U213" s="258">
        <f t="shared" ref="U213:Z213" si="393">+N213*100</f>
        <v>2</v>
      </c>
      <c r="V213" s="258">
        <f t="shared" si="393"/>
        <v>100</v>
      </c>
      <c r="W213" s="258">
        <f t="shared" si="393"/>
        <v>100</v>
      </c>
      <c r="X213" s="258">
        <f t="shared" si="393"/>
        <v>100</v>
      </c>
      <c r="Y213" s="258">
        <f t="shared" si="393"/>
        <v>100</v>
      </c>
      <c r="Z213" s="258" t="e">
        <f t="shared" si="393"/>
        <v>#VALUE!</v>
      </c>
      <c r="AA213" s="145" t="str">
        <f>+'PLAN INDICATIVO ORIGINAL '!C279</f>
        <v>P82</v>
      </c>
      <c r="AB213" s="253" t="str">
        <f>+'PLAN INDICATIVO ORIGINAL '!D279</f>
        <v>Sistema AFIS solución biométrica actualizado</v>
      </c>
      <c r="AC213" s="58" t="str">
        <f>VLOOKUP(AB213,'PLAN INDICATIVO ORIGINAL '!$D$12:$F$313,3,0)</f>
        <v xml:space="preserve">OFICINA DE SISTEMAS DE INFORMACIÓN </v>
      </c>
      <c r="AD213" s="58" t="str">
        <f>VLOOKUP(AB213,'PLAN INDICATIVO ORIGINAL '!$D$12:$F$313,3,0)</f>
        <v xml:space="preserve">OFICINA DE SISTEMAS DE INFORMACIÓN </v>
      </c>
      <c r="AE213" s="58" t="s">
        <v>807</v>
      </c>
      <c r="AF213" s="267">
        <f>VLOOKUP(AA213,'PLAN INDICATIVO ORIGINAL '!$C$13:$M$343,6,0)</f>
        <v>1</v>
      </c>
      <c r="AG213" s="268">
        <f>VLOOKUP(AA213,'PLAN INDICATIVO ORIGINAL '!$C$13:$M$343,7,0)</f>
        <v>0</v>
      </c>
      <c r="AH213" s="268">
        <f>VLOOKUP(AA213,'PLAN INDICATIVO ORIGINAL '!$C$13:$M$343,8,0)</f>
        <v>0</v>
      </c>
      <c r="AI213" s="268">
        <f>VLOOKUP(AA213,'PLAN INDICATIVO ORIGINAL '!$C$13:$M$343,9,0)</f>
        <v>0</v>
      </c>
      <c r="AJ213" s="268">
        <f>VLOOKUP(AA213,'PLAN INDICATIVO ORIGINAL '!$C$13:$M$343,10,0)</f>
        <v>1</v>
      </c>
      <c r="AK213" s="268" t="str">
        <f>VLOOKUP(AA213,'PLAN INDICATIVO ORIGINAL '!$C$13:$M$343,11,0)</f>
        <v>Porcentaje</v>
      </c>
      <c r="AL213" s="261" t="e">
        <f>VLOOKUP(AA213,'PLAN INDICATIVO ORIGINAL '!$C$13:$M$343,12,0)</f>
        <v>#REF!</v>
      </c>
      <c r="AM213" s="269">
        <f t="shared" ref="AM213:AR213" si="394">+AF213*100</f>
        <v>100</v>
      </c>
      <c r="AN213" s="269">
        <f t="shared" si="394"/>
        <v>0</v>
      </c>
      <c r="AO213" s="269">
        <f t="shared" si="394"/>
        <v>0</v>
      </c>
      <c r="AP213" s="269">
        <f t="shared" si="394"/>
        <v>0</v>
      </c>
      <c r="AQ213" s="269">
        <f t="shared" si="394"/>
        <v>100</v>
      </c>
      <c r="AR213" s="269" t="e">
        <f t="shared" si="394"/>
        <v>#VALUE!</v>
      </c>
      <c r="AS213" s="263" t="s">
        <v>765</v>
      </c>
      <c r="AV213" s="213" t="s">
        <v>666</v>
      </c>
      <c r="AW213" s="213" t="s">
        <v>493</v>
      </c>
      <c r="AX213" s="213" t="s">
        <v>807</v>
      </c>
      <c r="BI213" s="145">
        <v>73</v>
      </c>
      <c r="BJ213" s="58" t="s">
        <v>493</v>
      </c>
    </row>
    <row r="214" spans="1:62" ht="36.75" customHeight="1">
      <c r="A214" s="145">
        <v>57</v>
      </c>
      <c r="B214" s="253" t="str">
        <f t="shared" si="149"/>
        <v>P57</v>
      </c>
      <c r="C214" s="126" t="s">
        <v>53</v>
      </c>
      <c r="D214" s="292" t="s">
        <v>640</v>
      </c>
      <c r="E214" s="283" t="str">
        <f>+'PLAN INDICATIVO ORIGINAL '!$D$267</f>
        <v>SISTEMA INTEGRAL DE INFORMACIÓN Y COMUNICACIÓN</v>
      </c>
      <c r="F214" s="255" t="str">
        <f>+'PLAN INDICATIVO ORIGINAL '!$D$268</f>
        <v>INFORMACIÓN Y COMUNICACIÓN</v>
      </c>
      <c r="G214" s="255" t="s">
        <v>647</v>
      </c>
      <c r="H214" s="256" t="str">
        <f>+'PLAN INDICATIVO ORIGINAL '!$D$269</f>
        <v>Administrar, promover el uso y apropiación de las tecnologías de la información y las comunicaciones como soporte de la gestión administrativa del sistema penitenciario y carcelario.</v>
      </c>
      <c r="I214" s="256" t="s">
        <v>819</v>
      </c>
      <c r="J214" s="264" t="str">
        <f>+'PLAN INDICATIVO ORIGINAL '!$D$270</f>
        <v>DESARROLLO TECNOLOGICO</v>
      </c>
      <c r="K214" s="141" t="s">
        <v>763</v>
      </c>
      <c r="L214" s="141" t="s">
        <v>654</v>
      </c>
      <c r="M214" s="257" t="str">
        <f>+'PLAN INDICATIVO ORIGINAL '!$E$272</f>
        <v>Porcentaje de avance de implementación de herramientas para la Renovación Tecnológica en Sedes Regionales, Sede Central y EPN.</v>
      </c>
      <c r="N214" s="266">
        <f>VLOOKUP(L214,'PLAN INDICATIVO ORIGINAL '!$C$13:$M$343,6,0)</f>
        <v>0.02</v>
      </c>
      <c r="O214" s="266">
        <f>VLOOKUP(L214,'PLAN INDICATIVO ORIGINAL '!$C$13:$M$343,7,0)</f>
        <v>1</v>
      </c>
      <c r="P214" s="266">
        <f>VLOOKUP(L214,'PLAN INDICATIVO ORIGINAL '!$C$13:$M$343,8,0)</f>
        <v>1</v>
      </c>
      <c r="Q214" s="266">
        <f>VLOOKUP(L214,'PLAN INDICATIVO ORIGINAL '!$C$13:$M$343,9,0)</f>
        <v>1</v>
      </c>
      <c r="R214" s="266">
        <f>VLOOKUP(L214,'PLAN INDICATIVO ORIGINAL '!$C$13:$M$343,10,0)</f>
        <v>1</v>
      </c>
      <c r="S214" s="266" t="str">
        <f>VLOOKUP(L214,'PLAN INDICATIVO ORIGINAL '!$C$13:$M$343,11,0)</f>
        <v>Porcentaje</v>
      </c>
      <c r="T214" s="258" t="e">
        <f>VLOOKUP(L214,'PLAN INDICATIVO ORIGINAL '!$C$13:$M$343,12,0)</f>
        <v>#REF!</v>
      </c>
      <c r="U214" s="258">
        <f t="shared" ref="U214:Z214" si="395">+N214*100</f>
        <v>2</v>
      </c>
      <c r="V214" s="258">
        <f t="shared" si="395"/>
        <v>100</v>
      </c>
      <c r="W214" s="258">
        <f t="shared" si="395"/>
        <v>100</v>
      </c>
      <c r="X214" s="258">
        <f t="shared" si="395"/>
        <v>100</v>
      </c>
      <c r="Y214" s="258">
        <f t="shared" si="395"/>
        <v>100</v>
      </c>
      <c r="Z214" s="258" t="e">
        <f t="shared" si="395"/>
        <v>#VALUE!</v>
      </c>
      <c r="AA214" s="145" t="str">
        <f>+'PLAN INDICATIVO ORIGINAL '!C280</f>
        <v>P57</v>
      </c>
      <c r="AB214" s="253" t="str">
        <f>+'PLAN INDICATIVO ORIGINAL '!D280</f>
        <v>Migración Firewall - Actualizado</v>
      </c>
      <c r="AC214" s="58" t="str">
        <f>VLOOKUP(AB214,'PLAN INDICATIVO ORIGINAL '!$D$12:$F$313,3,0)</f>
        <v xml:space="preserve">OFICINA DE SISTEMAS DE INFORMACIÓN </v>
      </c>
      <c r="AD214" s="58" t="str">
        <f>VLOOKUP(AB214,'PLAN INDICATIVO ORIGINAL '!$D$12:$F$313,3,0)</f>
        <v xml:space="preserve">OFICINA DE SISTEMAS DE INFORMACIÓN </v>
      </c>
      <c r="AE214" s="58" t="s">
        <v>807</v>
      </c>
      <c r="AF214" s="259">
        <f>VLOOKUP(AA214,'PLAN INDICATIVO ORIGINAL '!$C$13:$M$343,6,0)</f>
        <v>1</v>
      </c>
      <c r="AG214" s="260">
        <f>VLOOKUP(AA214,'PLAN INDICATIVO ORIGINAL '!$C$13:$M$343,7,0)</f>
        <v>0</v>
      </c>
      <c r="AH214" s="260">
        <f>VLOOKUP(AA214,'PLAN INDICATIVO ORIGINAL '!$C$13:$M$343,8,0)</f>
        <v>0</v>
      </c>
      <c r="AI214" s="260">
        <f>VLOOKUP(AA214,'PLAN INDICATIVO ORIGINAL '!$C$13:$M$343,9,0)</f>
        <v>0</v>
      </c>
      <c r="AJ214" s="260">
        <f>VLOOKUP(AA214,'PLAN INDICATIVO ORIGINAL '!$C$13:$M$343,10,0)</f>
        <v>1</v>
      </c>
      <c r="AK214" s="260" t="str">
        <f>VLOOKUP(AA214,'PLAN INDICATIVO ORIGINAL '!$C$13:$M$343,11,0)</f>
        <v>Número</v>
      </c>
      <c r="AL214" s="261" t="e">
        <f>VLOOKUP(AA214,'PLAN INDICATIVO ORIGINAL '!$C$13:$M$343,12,0)</f>
        <v>#REF!</v>
      </c>
      <c r="AM214" s="262">
        <f t="shared" ref="AM214:AR214" si="396">+AF214</f>
        <v>1</v>
      </c>
      <c r="AN214" s="262">
        <f t="shared" si="396"/>
        <v>0</v>
      </c>
      <c r="AO214" s="262">
        <f t="shared" si="396"/>
        <v>0</v>
      </c>
      <c r="AP214" s="262">
        <f t="shared" si="396"/>
        <v>0</v>
      </c>
      <c r="AQ214" s="262">
        <f t="shared" si="396"/>
        <v>1</v>
      </c>
      <c r="AR214" s="262" t="str">
        <f t="shared" si="396"/>
        <v>Número</v>
      </c>
      <c r="AS214" s="263" t="s">
        <v>765</v>
      </c>
      <c r="AV214" s="213" t="s">
        <v>668</v>
      </c>
      <c r="AW214" s="213" t="s">
        <v>493</v>
      </c>
      <c r="AX214" s="213" t="s">
        <v>807</v>
      </c>
      <c r="BI214" s="145">
        <v>194</v>
      </c>
      <c r="BJ214" s="58" t="s">
        <v>493</v>
      </c>
    </row>
    <row r="215" spans="1:62" ht="19.5" customHeight="1">
      <c r="A215" s="145">
        <v>73</v>
      </c>
      <c r="B215" s="253" t="str">
        <f t="shared" si="149"/>
        <v>P73</v>
      </c>
      <c r="C215" s="126" t="s">
        <v>56</v>
      </c>
      <c r="D215" s="292" t="s">
        <v>640</v>
      </c>
      <c r="E215" s="283" t="str">
        <f>+'PLAN INDICATIVO ORIGINAL '!$D$267</f>
        <v>SISTEMA INTEGRAL DE INFORMACIÓN Y COMUNICACIÓN</v>
      </c>
      <c r="F215" s="255" t="str">
        <f>+'PLAN INDICATIVO ORIGINAL '!$D$268</f>
        <v>INFORMACIÓN Y COMUNICACIÓN</v>
      </c>
      <c r="G215" s="255" t="s">
        <v>647</v>
      </c>
      <c r="H215" s="256" t="str">
        <f>+'PLAN INDICATIVO ORIGINAL '!$D$269</f>
        <v>Administrar, promover el uso y apropiación de las tecnologías de la información y las comunicaciones como soporte de la gestión administrativa del sistema penitenciario y carcelario.</v>
      </c>
      <c r="I215" s="256" t="s">
        <v>819</v>
      </c>
      <c r="J215" s="264" t="str">
        <f>+'PLAN INDICATIVO ORIGINAL '!$D$270</f>
        <v>DESARROLLO TECNOLOGICO</v>
      </c>
      <c r="K215" s="141" t="s">
        <v>763</v>
      </c>
      <c r="L215" s="141" t="s">
        <v>654</v>
      </c>
      <c r="M215" s="257" t="str">
        <f>+'PLAN INDICATIVO ORIGINAL '!$E$272</f>
        <v>Porcentaje de avance de implementación de herramientas para la Renovación Tecnológica en Sedes Regionales, Sede Central y EPN.</v>
      </c>
      <c r="N215" s="266">
        <f>VLOOKUP(L215,'PLAN INDICATIVO ORIGINAL '!$C$13:$M$343,6,0)</f>
        <v>0.02</v>
      </c>
      <c r="O215" s="266">
        <f>VLOOKUP(L215,'PLAN INDICATIVO ORIGINAL '!$C$13:$M$343,7,0)</f>
        <v>1</v>
      </c>
      <c r="P215" s="266">
        <f>VLOOKUP(L215,'PLAN INDICATIVO ORIGINAL '!$C$13:$M$343,8,0)</f>
        <v>1</v>
      </c>
      <c r="Q215" s="266">
        <f>VLOOKUP(L215,'PLAN INDICATIVO ORIGINAL '!$C$13:$M$343,9,0)</f>
        <v>1</v>
      </c>
      <c r="R215" s="266">
        <f>VLOOKUP(L215,'PLAN INDICATIVO ORIGINAL '!$C$13:$M$343,10,0)</f>
        <v>1</v>
      </c>
      <c r="S215" s="266" t="str">
        <f>VLOOKUP(L215,'PLAN INDICATIVO ORIGINAL '!$C$13:$M$343,11,0)</f>
        <v>Porcentaje</v>
      </c>
      <c r="T215" s="258" t="e">
        <f>VLOOKUP(L215,'PLAN INDICATIVO ORIGINAL '!$C$13:$M$343,12,0)</f>
        <v>#REF!</v>
      </c>
      <c r="U215" s="258">
        <f t="shared" ref="U215:Z215" si="397">+N215*100</f>
        <v>2</v>
      </c>
      <c r="V215" s="258">
        <f t="shared" si="397"/>
        <v>100</v>
      </c>
      <c r="W215" s="258">
        <f t="shared" si="397"/>
        <v>100</v>
      </c>
      <c r="X215" s="258">
        <f t="shared" si="397"/>
        <v>100</v>
      </c>
      <c r="Y215" s="258">
        <f t="shared" si="397"/>
        <v>100</v>
      </c>
      <c r="Z215" s="258" t="e">
        <f t="shared" si="397"/>
        <v>#VALUE!</v>
      </c>
      <c r="AA215" s="145" t="str">
        <f>+'PLAN INDICATIVO ORIGINAL '!C281</f>
        <v>P73</v>
      </c>
      <c r="AB215" s="253" t="str">
        <f>+'PLAN INDICATIVO ORIGINAL '!D281</f>
        <v>Formulación del Proyecto de inversión para el fortalecimiento del programa de audiencias virtuales en coordinación con el Consejo Superior de la Judicatura</v>
      </c>
      <c r="AC215" s="58" t="str">
        <f>VLOOKUP(AB215,'PLAN INDICATIVO ORIGINAL '!$D$12:$F$313,3,0)</f>
        <v xml:space="preserve">OFICINA DE SISTEMAS DE INFORMACIÓN </v>
      </c>
      <c r="AD215" s="58" t="str">
        <f>VLOOKUP(AB215,'PLAN INDICATIVO ORIGINAL '!$D$12:$F$313,3,0)</f>
        <v xml:space="preserve">OFICINA DE SISTEMAS DE INFORMACIÓN </v>
      </c>
      <c r="AE215" s="58" t="s">
        <v>807</v>
      </c>
      <c r="AF215" s="267">
        <f>VLOOKUP(AA215,'PLAN INDICATIVO ORIGINAL '!$C$13:$M$343,6,0)</f>
        <v>1</v>
      </c>
      <c r="AG215" s="268">
        <f>VLOOKUP(AA215,'PLAN INDICATIVO ORIGINAL '!$C$13:$M$343,7,0)</f>
        <v>0</v>
      </c>
      <c r="AH215" s="268">
        <f>VLOOKUP(AA215,'PLAN INDICATIVO ORIGINAL '!$C$13:$M$343,8,0)</f>
        <v>0</v>
      </c>
      <c r="AI215" s="268">
        <f>VLOOKUP(AA215,'PLAN INDICATIVO ORIGINAL '!$C$13:$M$343,9,0)</f>
        <v>0</v>
      </c>
      <c r="AJ215" s="268">
        <f>VLOOKUP(AA215,'PLAN INDICATIVO ORIGINAL '!$C$13:$M$343,10,0)</f>
        <v>1</v>
      </c>
      <c r="AK215" s="268" t="str">
        <f>VLOOKUP(AA215,'PLAN INDICATIVO ORIGINAL '!$C$13:$M$343,11,0)</f>
        <v>Porcentaje</v>
      </c>
      <c r="AL215" s="261" t="e">
        <f>VLOOKUP(AA215,'PLAN INDICATIVO ORIGINAL '!$C$13:$M$343,12,0)</f>
        <v>#REF!</v>
      </c>
      <c r="AM215" s="269">
        <f t="shared" ref="AM215:AR215" si="398">+AF215*100</f>
        <v>100</v>
      </c>
      <c r="AN215" s="269">
        <f t="shared" si="398"/>
        <v>0</v>
      </c>
      <c r="AO215" s="269">
        <f t="shared" si="398"/>
        <v>0</v>
      </c>
      <c r="AP215" s="269">
        <f t="shared" si="398"/>
        <v>0</v>
      </c>
      <c r="AQ215" s="269">
        <f t="shared" si="398"/>
        <v>100</v>
      </c>
      <c r="AR215" s="269" t="e">
        <f t="shared" si="398"/>
        <v>#VALUE!</v>
      </c>
      <c r="AS215" s="263" t="s">
        <v>765</v>
      </c>
      <c r="AV215" s="213" t="s">
        <v>670</v>
      </c>
      <c r="AW215" s="213" t="s">
        <v>493</v>
      </c>
      <c r="AX215" s="213" t="s">
        <v>807</v>
      </c>
      <c r="BI215" s="145">
        <v>70</v>
      </c>
      <c r="BJ215" s="58" t="s">
        <v>493</v>
      </c>
    </row>
    <row r="216" spans="1:62" ht="24" customHeight="1">
      <c r="A216" s="145">
        <v>194</v>
      </c>
      <c r="B216" s="253" t="str">
        <f t="shared" si="149"/>
        <v>P194</v>
      </c>
      <c r="C216" s="126" t="s">
        <v>56</v>
      </c>
      <c r="D216" s="292" t="s">
        <v>640</v>
      </c>
      <c r="E216" s="283" t="str">
        <f>+'PLAN INDICATIVO ORIGINAL '!$D$267</f>
        <v>SISTEMA INTEGRAL DE INFORMACIÓN Y COMUNICACIÓN</v>
      </c>
      <c r="F216" s="255" t="str">
        <f>+'PLAN INDICATIVO ORIGINAL '!$D$268</f>
        <v>INFORMACIÓN Y COMUNICACIÓN</v>
      </c>
      <c r="G216" s="255" t="s">
        <v>647</v>
      </c>
      <c r="H216" s="256" t="str">
        <f>+'PLAN INDICATIVO ORIGINAL '!$D$269</f>
        <v>Administrar, promover el uso y apropiación de las tecnologías de la información y las comunicaciones como soporte de la gestión administrativa del sistema penitenciario y carcelario.</v>
      </c>
      <c r="I216" s="256" t="s">
        <v>819</v>
      </c>
      <c r="J216" s="264" t="str">
        <f>+'PLAN INDICATIVO ORIGINAL '!$D$270</f>
        <v>DESARROLLO TECNOLOGICO</v>
      </c>
      <c r="K216" s="141" t="s">
        <v>763</v>
      </c>
      <c r="L216" s="141" t="s">
        <v>654</v>
      </c>
      <c r="M216" s="257" t="str">
        <f>+'PLAN INDICATIVO ORIGINAL '!$E$272</f>
        <v>Porcentaje de avance de implementación de herramientas para la Renovación Tecnológica en Sedes Regionales, Sede Central y EPN.</v>
      </c>
      <c r="N216" s="266">
        <f>VLOOKUP(L216,'PLAN INDICATIVO ORIGINAL '!$C$13:$M$343,6,0)</f>
        <v>0.02</v>
      </c>
      <c r="O216" s="266">
        <f>VLOOKUP(L216,'PLAN INDICATIVO ORIGINAL '!$C$13:$M$343,7,0)</f>
        <v>1</v>
      </c>
      <c r="P216" s="266">
        <f>VLOOKUP(L216,'PLAN INDICATIVO ORIGINAL '!$C$13:$M$343,8,0)</f>
        <v>1</v>
      </c>
      <c r="Q216" s="266">
        <f>VLOOKUP(L216,'PLAN INDICATIVO ORIGINAL '!$C$13:$M$343,9,0)</f>
        <v>1</v>
      </c>
      <c r="R216" s="266">
        <f>VLOOKUP(L216,'PLAN INDICATIVO ORIGINAL '!$C$13:$M$343,10,0)</f>
        <v>1</v>
      </c>
      <c r="S216" s="266" t="str">
        <f>VLOOKUP(L216,'PLAN INDICATIVO ORIGINAL '!$C$13:$M$343,11,0)</f>
        <v>Porcentaje</v>
      </c>
      <c r="T216" s="258" t="e">
        <f>VLOOKUP(L216,'PLAN INDICATIVO ORIGINAL '!$C$13:$M$343,12,0)</f>
        <v>#REF!</v>
      </c>
      <c r="U216" s="258">
        <f t="shared" ref="U216:Z216" si="399">+N216*100</f>
        <v>2</v>
      </c>
      <c r="V216" s="258">
        <f t="shared" si="399"/>
        <v>100</v>
      </c>
      <c r="W216" s="258">
        <f t="shared" si="399"/>
        <v>100</v>
      </c>
      <c r="X216" s="258">
        <f t="shared" si="399"/>
        <v>100</v>
      </c>
      <c r="Y216" s="258">
        <f t="shared" si="399"/>
        <v>100</v>
      </c>
      <c r="Z216" s="258" t="e">
        <f t="shared" si="399"/>
        <v>#VALUE!</v>
      </c>
      <c r="AA216" s="145" t="str">
        <f>+'PLAN INDICATIVO ORIGINAL '!C282</f>
        <v>P194</v>
      </c>
      <c r="AB216" s="253" t="str">
        <f>+'PLAN INDICATIVO ORIGINAL '!D282</f>
        <v>Proyecto de inversión para el fortalecimiento del programa de audiencias virtuales en coordinación con el Consejo Superior de la Judicatura ejecutado</v>
      </c>
      <c r="AC216" s="58" t="str">
        <f>VLOOKUP(AB216,'PLAN INDICATIVO ORIGINAL '!$D$12:$F$313,3,0)</f>
        <v xml:space="preserve">OFICINA DE SISTEMAS DE INFORMACIÓN </v>
      </c>
      <c r="AD216" s="58" t="str">
        <f>VLOOKUP(AB216,'PLAN INDICATIVO ORIGINAL '!$D$12:$F$313,3,0)</f>
        <v xml:space="preserve">OFICINA DE SISTEMAS DE INFORMACIÓN </v>
      </c>
      <c r="AE216" s="58" t="s">
        <v>807</v>
      </c>
      <c r="AF216" s="267">
        <f>VLOOKUP(AA216,'PLAN INDICATIVO ORIGINAL '!$C$13:$M$343,6,0)</f>
        <v>0</v>
      </c>
      <c r="AG216" s="268">
        <f>VLOOKUP(AA216,'PLAN INDICATIVO ORIGINAL '!$C$13:$M$343,7,0)</f>
        <v>0.05</v>
      </c>
      <c r="AH216" s="268">
        <f>VLOOKUP(AA216,'PLAN INDICATIVO ORIGINAL '!$C$13:$M$343,8,0)</f>
        <v>0.05</v>
      </c>
      <c r="AI216" s="268">
        <f>VLOOKUP(AA216,'PLAN INDICATIVO ORIGINAL '!$C$13:$M$343,9,0)</f>
        <v>0.05</v>
      </c>
      <c r="AJ216" s="268">
        <f>VLOOKUP(AA216,'PLAN INDICATIVO ORIGINAL '!$C$13:$M$343,10,0)</f>
        <v>0.15000000000000002</v>
      </c>
      <c r="AK216" s="268" t="str">
        <f>VLOOKUP(AA216,'PLAN INDICATIVO ORIGINAL '!$C$13:$M$343,11,0)</f>
        <v>Porcentaje</v>
      </c>
      <c r="AL216" s="261" t="e">
        <f>VLOOKUP(AA216,'PLAN INDICATIVO ORIGINAL '!$C$13:$M$343,12,0)</f>
        <v>#REF!</v>
      </c>
      <c r="AM216" s="269">
        <f t="shared" ref="AM216:AR216" si="400">+AF216*100</f>
        <v>0</v>
      </c>
      <c r="AN216" s="269">
        <f t="shared" si="400"/>
        <v>5</v>
      </c>
      <c r="AO216" s="269">
        <f t="shared" si="400"/>
        <v>5</v>
      </c>
      <c r="AP216" s="269">
        <f t="shared" si="400"/>
        <v>5</v>
      </c>
      <c r="AQ216" s="269">
        <f t="shared" si="400"/>
        <v>15.000000000000002</v>
      </c>
      <c r="AR216" s="269" t="e">
        <f t="shared" si="400"/>
        <v>#VALUE!</v>
      </c>
      <c r="AS216" s="263" t="s">
        <v>765</v>
      </c>
      <c r="AV216" s="213" t="s">
        <v>672</v>
      </c>
      <c r="AW216" s="213" t="s">
        <v>493</v>
      </c>
      <c r="AX216" s="213" t="s">
        <v>807</v>
      </c>
      <c r="BI216" s="145">
        <v>237</v>
      </c>
      <c r="BJ216" s="58" t="s">
        <v>493</v>
      </c>
    </row>
    <row r="217" spans="1:62" ht="42.75" customHeight="1">
      <c r="A217" s="145">
        <v>70</v>
      </c>
      <c r="B217" s="253" t="str">
        <f t="shared" si="149"/>
        <v>P70</v>
      </c>
      <c r="C217" s="126" t="s">
        <v>99</v>
      </c>
      <c r="D217" s="292" t="s">
        <v>640</v>
      </c>
      <c r="E217" s="283" t="str">
        <f>+'PLAN INDICATIVO ORIGINAL '!$D$267</f>
        <v>SISTEMA INTEGRAL DE INFORMACIÓN Y COMUNICACIÓN</v>
      </c>
      <c r="F217" s="255" t="str">
        <f>+'PLAN INDICATIVO ORIGINAL '!$D$268</f>
        <v>INFORMACIÓN Y COMUNICACIÓN</v>
      </c>
      <c r="G217" s="255" t="s">
        <v>647</v>
      </c>
      <c r="H217" s="256" t="str">
        <f>+'PLAN INDICATIVO ORIGINAL '!$D$269</f>
        <v>Administrar, promover el uso y apropiación de las tecnologías de la información y las comunicaciones como soporte de la gestión administrativa del sistema penitenciario y carcelario.</v>
      </c>
      <c r="I217" s="256" t="s">
        <v>819</v>
      </c>
      <c r="J217" s="264" t="str">
        <f>+'PLAN INDICATIVO ORIGINAL '!$D$270</f>
        <v>DESARROLLO TECNOLOGICO</v>
      </c>
      <c r="K217" s="141" t="s">
        <v>763</v>
      </c>
      <c r="L217" s="141" t="s">
        <v>654</v>
      </c>
      <c r="M217" s="257" t="str">
        <f>+'PLAN INDICATIVO ORIGINAL '!$E$272</f>
        <v>Porcentaje de avance de implementación de herramientas para la Renovación Tecnológica en Sedes Regionales, Sede Central y EPN.</v>
      </c>
      <c r="N217" s="266">
        <f>VLOOKUP(L217,'PLAN INDICATIVO ORIGINAL '!$C$13:$M$343,6,0)</f>
        <v>0.02</v>
      </c>
      <c r="O217" s="266">
        <f>VLOOKUP(L217,'PLAN INDICATIVO ORIGINAL '!$C$13:$M$343,7,0)</f>
        <v>1</v>
      </c>
      <c r="P217" s="266">
        <f>VLOOKUP(L217,'PLAN INDICATIVO ORIGINAL '!$C$13:$M$343,8,0)</f>
        <v>1</v>
      </c>
      <c r="Q217" s="266">
        <f>VLOOKUP(L217,'PLAN INDICATIVO ORIGINAL '!$C$13:$M$343,9,0)</f>
        <v>1</v>
      </c>
      <c r="R217" s="266">
        <f>VLOOKUP(L217,'PLAN INDICATIVO ORIGINAL '!$C$13:$M$343,10,0)</f>
        <v>1</v>
      </c>
      <c r="S217" s="266" t="str">
        <f>VLOOKUP(L217,'PLAN INDICATIVO ORIGINAL '!$C$13:$M$343,11,0)</f>
        <v>Porcentaje</v>
      </c>
      <c r="T217" s="258" t="e">
        <f>VLOOKUP(L217,'PLAN INDICATIVO ORIGINAL '!$C$13:$M$343,12,0)</f>
        <v>#REF!</v>
      </c>
      <c r="U217" s="258">
        <f t="shared" ref="U217:Z217" si="401">+N217*100</f>
        <v>2</v>
      </c>
      <c r="V217" s="258">
        <f t="shared" si="401"/>
        <v>100</v>
      </c>
      <c r="W217" s="258">
        <f t="shared" si="401"/>
        <v>100</v>
      </c>
      <c r="X217" s="258">
        <f t="shared" si="401"/>
        <v>100</v>
      </c>
      <c r="Y217" s="258">
        <f t="shared" si="401"/>
        <v>100</v>
      </c>
      <c r="Z217" s="258" t="e">
        <f t="shared" si="401"/>
        <v>#VALUE!</v>
      </c>
      <c r="AA217" s="145" t="str">
        <f>+'PLAN INDICATIVO ORIGINAL '!C283</f>
        <v>P70</v>
      </c>
      <c r="AB217" s="253" t="str">
        <f>+'PLAN INDICATIVO ORIGINAL '!D283</f>
        <v>Proyecto de Dominio único para el INPEC elaborado.</v>
      </c>
      <c r="AC217" s="58" t="str">
        <f>VLOOKUP(AB217,'PLAN INDICATIVO ORIGINAL '!$D$12:$F$313,3,0)</f>
        <v xml:space="preserve">OFICINA DE SISTEMAS DE INFORMACIÓN </v>
      </c>
      <c r="AD217" s="58" t="str">
        <f>VLOOKUP(AB217,'PLAN INDICATIVO ORIGINAL '!$D$12:$F$313,3,0)</f>
        <v xml:space="preserve">OFICINA DE SISTEMAS DE INFORMACIÓN </v>
      </c>
      <c r="AE217" s="58" t="s">
        <v>807</v>
      </c>
      <c r="AF217" s="259">
        <f>VLOOKUP(AA217,'PLAN INDICATIVO ORIGINAL '!$C$13:$M$343,6,0)</f>
        <v>1</v>
      </c>
      <c r="AG217" s="260">
        <f>VLOOKUP(AA217,'PLAN INDICATIVO ORIGINAL '!$C$13:$M$343,7,0)</f>
        <v>0</v>
      </c>
      <c r="AH217" s="260">
        <f>VLOOKUP(AA217,'PLAN INDICATIVO ORIGINAL '!$C$13:$M$343,8,0)</f>
        <v>0</v>
      </c>
      <c r="AI217" s="260">
        <f>VLOOKUP(AA217,'PLAN INDICATIVO ORIGINAL '!$C$13:$M$343,9,0)</f>
        <v>0</v>
      </c>
      <c r="AJ217" s="260">
        <f>VLOOKUP(AA217,'PLAN INDICATIVO ORIGINAL '!$C$13:$M$343,10,0)</f>
        <v>1</v>
      </c>
      <c r="AK217" s="260" t="str">
        <f>VLOOKUP(AA217,'PLAN INDICATIVO ORIGINAL '!$C$13:$M$343,11,0)</f>
        <v>Número</v>
      </c>
      <c r="AL217" s="261" t="e">
        <f>VLOOKUP(AA217,'PLAN INDICATIVO ORIGINAL '!$C$13:$M$343,12,0)</f>
        <v>#REF!</v>
      </c>
      <c r="AM217" s="262">
        <f t="shared" ref="AM217:AR217" si="402">+AF217</f>
        <v>1</v>
      </c>
      <c r="AN217" s="262">
        <f t="shared" si="402"/>
        <v>0</v>
      </c>
      <c r="AO217" s="262">
        <f t="shared" si="402"/>
        <v>0</v>
      </c>
      <c r="AP217" s="262">
        <f t="shared" si="402"/>
        <v>0</v>
      </c>
      <c r="AQ217" s="262">
        <f t="shared" si="402"/>
        <v>1</v>
      </c>
      <c r="AR217" s="262" t="str">
        <f t="shared" si="402"/>
        <v>Número</v>
      </c>
      <c r="AS217" s="263" t="s">
        <v>765</v>
      </c>
      <c r="AV217" s="213" t="s">
        <v>674</v>
      </c>
      <c r="AW217" s="213" t="s">
        <v>493</v>
      </c>
      <c r="AX217" s="213" t="s">
        <v>807</v>
      </c>
      <c r="BI217" s="145">
        <v>239</v>
      </c>
      <c r="BJ217" s="58" t="s">
        <v>493</v>
      </c>
    </row>
    <row r="218" spans="1:62" ht="42.75" customHeight="1">
      <c r="A218" s="145">
        <v>237</v>
      </c>
      <c r="B218" s="253" t="str">
        <f t="shared" si="149"/>
        <v>P237</v>
      </c>
      <c r="C218" s="126" t="s">
        <v>56</v>
      </c>
      <c r="D218" s="292" t="s">
        <v>640</v>
      </c>
      <c r="E218" s="283" t="str">
        <f>+'PLAN INDICATIVO ORIGINAL '!$D$267</f>
        <v>SISTEMA INTEGRAL DE INFORMACIÓN Y COMUNICACIÓN</v>
      </c>
      <c r="F218" s="255" t="str">
        <f>+'PLAN INDICATIVO ORIGINAL '!$D$268</f>
        <v>INFORMACIÓN Y COMUNICACIÓN</v>
      </c>
      <c r="G218" s="255" t="s">
        <v>647</v>
      </c>
      <c r="H218" s="256" t="str">
        <f>+'PLAN INDICATIVO ORIGINAL '!$D$269</f>
        <v>Administrar, promover el uso y apropiación de las tecnologías de la información y las comunicaciones como soporte de la gestión administrativa del sistema penitenciario y carcelario.</v>
      </c>
      <c r="I218" s="256" t="s">
        <v>819</v>
      </c>
      <c r="J218" s="264" t="str">
        <f>+'PLAN INDICATIVO ORIGINAL '!$D$270</f>
        <v>DESARROLLO TECNOLOGICO</v>
      </c>
      <c r="K218" s="141" t="s">
        <v>763</v>
      </c>
      <c r="L218" s="141" t="s">
        <v>654</v>
      </c>
      <c r="M218" s="257" t="str">
        <f>+'PLAN INDICATIVO ORIGINAL '!$E$272</f>
        <v>Porcentaje de avance de implementación de herramientas para la Renovación Tecnológica en Sedes Regionales, Sede Central y EPN.</v>
      </c>
      <c r="N218" s="266">
        <f>VLOOKUP(L218,'PLAN INDICATIVO ORIGINAL '!$C$13:$M$343,6,0)</f>
        <v>0.02</v>
      </c>
      <c r="O218" s="266">
        <f>VLOOKUP(L218,'PLAN INDICATIVO ORIGINAL '!$C$13:$M$343,7,0)</f>
        <v>1</v>
      </c>
      <c r="P218" s="266">
        <f>VLOOKUP(L218,'PLAN INDICATIVO ORIGINAL '!$C$13:$M$343,8,0)</f>
        <v>1</v>
      </c>
      <c r="Q218" s="266">
        <f>VLOOKUP(L218,'PLAN INDICATIVO ORIGINAL '!$C$13:$M$343,9,0)</f>
        <v>1</v>
      </c>
      <c r="R218" s="266">
        <f>VLOOKUP(L218,'PLAN INDICATIVO ORIGINAL '!$C$13:$M$343,10,0)</f>
        <v>1</v>
      </c>
      <c r="S218" s="266" t="str">
        <f>VLOOKUP(L218,'PLAN INDICATIVO ORIGINAL '!$C$13:$M$343,11,0)</f>
        <v>Porcentaje</v>
      </c>
      <c r="T218" s="258" t="e">
        <f>VLOOKUP(L218,'PLAN INDICATIVO ORIGINAL '!$C$13:$M$343,12,0)</f>
        <v>#REF!</v>
      </c>
      <c r="U218" s="258">
        <f t="shared" ref="U218:Z218" si="403">+N218*100</f>
        <v>2</v>
      </c>
      <c r="V218" s="258">
        <f t="shared" si="403"/>
        <v>100</v>
      </c>
      <c r="W218" s="258">
        <f t="shared" si="403"/>
        <v>100</v>
      </c>
      <c r="X218" s="258">
        <f t="shared" si="403"/>
        <v>100</v>
      </c>
      <c r="Y218" s="258">
        <f t="shared" si="403"/>
        <v>100</v>
      </c>
      <c r="Z218" s="258" t="e">
        <f t="shared" si="403"/>
        <v>#VALUE!</v>
      </c>
      <c r="AA218" s="114" t="str">
        <f>+'PLAN INDICATIVO ORIGINAL '!C284</f>
        <v>P237</v>
      </c>
      <c r="AB218" s="253" t="str">
        <f>+'PLAN INDICATIVO ORIGINAL '!D284</f>
        <v>Migración a nuevos servidores base de datos y software de producción SISIPEC realizada</v>
      </c>
      <c r="AC218" s="58" t="str">
        <f>VLOOKUP(AB218,'PLAN INDICATIVO ORIGINAL '!$D$12:$F$313,3,0)</f>
        <v xml:space="preserve">OFICINA DE SISTEMAS DE INFORMACIÓN </v>
      </c>
      <c r="AD218" s="58" t="str">
        <f>VLOOKUP(AB218,'PLAN INDICATIVO ORIGINAL '!$D$12:$F$313,3,0)</f>
        <v xml:space="preserve">OFICINA DE SISTEMAS DE INFORMACIÓN </v>
      </c>
      <c r="AE218" s="58" t="s">
        <v>807</v>
      </c>
      <c r="AF218" s="267">
        <f>VLOOKUP(AA218,'PLAN INDICATIVO ORIGINAL '!$C$13:$M$343,6,0)</f>
        <v>0.5</v>
      </c>
      <c r="AG218" s="268">
        <f>VLOOKUP(AA218,'PLAN INDICATIVO ORIGINAL '!$C$13:$M$343,7,0)</f>
        <v>0.5</v>
      </c>
      <c r="AH218" s="268">
        <f>VLOOKUP(AA218,'PLAN INDICATIVO ORIGINAL '!$C$13:$M$343,8,0)</f>
        <v>0</v>
      </c>
      <c r="AI218" s="268">
        <f>VLOOKUP(AA218,'PLAN INDICATIVO ORIGINAL '!$C$13:$M$343,9,0)</f>
        <v>0</v>
      </c>
      <c r="AJ218" s="268">
        <f>VLOOKUP(AA218,'PLAN INDICATIVO ORIGINAL '!$C$13:$M$343,10,0)</f>
        <v>1</v>
      </c>
      <c r="AK218" s="268" t="str">
        <f>VLOOKUP(AA218,'PLAN INDICATIVO ORIGINAL '!$C$13:$M$343,11,0)</f>
        <v>Porcentaje</v>
      </c>
      <c r="AL218" s="261" t="e">
        <f>VLOOKUP(AA218,'PLAN INDICATIVO ORIGINAL '!$C$13:$M$343,12,0)</f>
        <v>#REF!</v>
      </c>
      <c r="AM218" s="269">
        <f t="shared" ref="AM218:AR218" si="404">+AF218*100</f>
        <v>50</v>
      </c>
      <c r="AN218" s="269">
        <f t="shared" si="404"/>
        <v>50</v>
      </c>
      <c r="AO218" s="269">
        <f t="shared" si="404"/>
        <v>0</v>
      </c>
      <c r="AP218" s="269">
        <f t="shared" si="404"/>
        <v>0</v>
      </c>
      <c r="AQ218" s="269">
        <f t="shared" si="404"/>
        <v>100</v>
      </c>
      <c r="AR218" s="269" t="e">
        <f t="shared" si="404"/>
        <v>#VALUE!</v>
      </c>
      <c r="AS218" s="263" t="s">
        <v>765</v>
      </c>
      <c r="AV218" s="213" t="s">
        <v>676</v>
      </c>
      <c r="AW218" s="213" t="s">
        <v>493</v>
      </c>
      <c r="AX218" s="213" t="s">
        <v>807</v>
      </c>
      <c r="BI218" s="145">
        <v>195</v>
      </c>
      <c r="BJ218" s="58" t="s">
        <v>493</v>
      </c>
    </row>
    <row r="219" spans="1:62" ht="63" customHeight="1">
      <c r="A219" s="145">
        <v>239</v>
      </c>
      <c r="B219" s="253" t="str">
        <f t="shared" si="149"/>
        <v>P239</v>
      </c>
      <c r="C219" s="120" t="s">
        <v>50</v>
      </c>
      <c r="D219" s="287" t="s">
        <v>640</v>
      </c>
      <c r="E219" s="283" t="str">
        <f>+'PLAN INDICATIVO ORIGINAL '!$D$267</f>
        <v>SISTEMA INTEGRAL DE INFORMACIÓN Y COMUNICACIÓN</v>
      </c>
      <c r="F219" s="255" t="str">
        <f>+'PLAN INDICATIVO ORIGINAL '!$D$268</f>
        <v>INFORMACIÓN Y COMUNICACIÓN</v>
      </c>
      <c r="G219" s="255" t="s">
        <v>647</v>
      </c>
      <c r="H219" s="256" t="str">
        <f>+'PLAN INDICATIVO ORIGINAL '!$D$269</f>
        <v>Administrar, promover el uso y apropiación de las tecnologías de la información y las comunicaciones como soporte de la gestión administrativa del sistema penitenciario y carcelario.</v>
      </c>
      <c r="I219" s="256" t="s">
        <v>819</v>
      </c>
      <c r="J219" s="264" t="str">
        <f>+'PLAN INDICATIVO ORIGINAL '!$D$270</f>
        <v>DESARROLLO TECNOLOGICO</v>
      </c>
      <c r="K219" s="141" t="s">
        <v>763</v>
      </c>
      <c r="L219" s="141" t="s">
        <v>654</v>
      </c>
      <c r="M219" s="257" t="str">
        <f>+'PLAN INDICATIVO ORIGINAL '!$E$272</f>
        <v>Porcentaje de avance de implementación de herramientas para la Renovación Tecnológica en Sedes Regionales, Sede Central y EPN.</v>
      </c>
      <c r="N219" s="266">
        <f>VLOOKUP(L219,'PLAN INDICATIVO ORIGINAL '!$C$13:$M$343,6,0)</f>
        <v>0.02</v>
      </c>
      <c r="O219" s="266">
        <f>VLOOKUP(L219,'PLAN INDICATIVO ORIGINAL '!$C$13:$M$343,7,0)</f>
        <v>1</v>
      </c>
      <c r="P219" s="266">
        <f>VLOOKUP(L219,'PLAN INDICATIVO ORIGINAL '!$C$13:$M$343,8,0)</f>
        <v>1</v>
      </c>
      <c r="Q219" s="266">
        <f>VLOOKUP(L219,'PLAN INDICATIVO ORIGINAL '!$C$13:$M$343,9,0)</f>
        <v>1</v>
      </c>
      <c r="R219" s="266">
        <f>VLOOKUP(L219,'PLAN INDICATIVO ORIGINAL '!$C$13:$M$343,10,0)</f>
        <v>1</v>
      </c>
      <c r="S219" s="266" t="str">
        <f>VLOOKUP(L219,'PLAN INDICATIVO ORIGINAL '!$C$13:$M$343,11,0)</f>
        <v>Porcentaje</v>
      </c>
      <c r="T219" s="258" t="e">
        <f>VLOOKUP(L219,'PLAN INDICATIVO ORIGINAL '!$C$13:$M$343,12,0)</f>
        <v>#REF!</v>
      </c>
      <c r="U219" s="258">
        <f t="shared" ref="U219:Z219" si="405">+N219*100</f>
        <v>2</v>
      </c>
      <c r="V219" s="258">
        <f t="shared" si="405"/>
        <v>100</v>
      </c>
      <c r="W219" s="258">
        <f t="shared" si="405"/>
        <v>100</v>
      </c>
      <c r="X219" s="258">
        <f t="shared" si="405"/>
        <v>100</v>
      </c>
      <c r="Y219" s="258">
        <f t="shared" si="405"/>
        <v>100</v>
      </c>
      <c r="Z219" s="258" t="e">
        <f t="shared" si="405"/>
        <v>#VALUE!</v>
      </c>
      <c r="AA219" s="114" t="str">
        <f>+'PLAN INDICATIVO ORIGINAL '!C285</f>
        <v>P239</v>
      </c>
      <c r="AB219" s="253" t="str">
        <f>+'PLAN INDICATIVO ORIGINAL '!D285</f>
        <v>Soporte y desarrollo de nuevas funcionalidades de aplicativos de apoyo SIORD, SIJUR, QUEJAS WEB., realizado</v>
      </c>
      <c r="AC219" s="58" t="str">
        <f>VLOOKUP(AB219,'PLAN INDICATIVO ORIGINAL '!$D$12:$F$313,3,0)</f>
        <v xml:space="preserve">OFICINA DE SISTEMAS DE INFORMACIÓN </v>
      </c>
      <c r="AD219" s="58" t="str">
        <f>VLOOKUP(AB219,'PLAN INDICATIVO ORIGINAL '!$D$12:$F$313,3,0)</f>
        <v xml:space="preserve">OFICINA DE SISTEMAS DE INFORMACIÓN </v>
      </c>
      <c r="AE219" s="58" t="s">
        <v>807</v>
      </c>
      <c r="AF219" s="267">
        <f>VLOOKUP(AA219,'PLAN INDICATIVO ORIGINAL '!$C$13:$M$343,6,0)</f>
        <v>1</v>
      </c>
      <c r="AG219" s="268">
        <f>VLOOKUP(AA219,'PLAN INDICATIVO ORIGINAL '!$C$13:$M$343,7,0)</f>
        <v>1</v>
      </c>
      <c r="AH219" s="268">
        <f>VLOOKUP(AA219,'PLAN INDICATIVO ORIGINAL '!$C$13:$M$343,8,0)</f>
        <v>1</v>
      </c>
      <c r="AI219" s="268">
        <f>VLOOKUP(AA219,'PLAN INDICATIVO ORIGINAL '!$C$13:$M$343,9,0)</f>
        <v>1</v>
      </c>
      <c r="AJ219" s="268">
        <f>VLOOKUP(AA219,'PLAN INDICATIVO ORIGINAL '!$C$13:$M$343,10,0)</f>
        <v>1</v>
      </c>
      <c r="AK219" s="268" t="str">
        <f>VLOOKUP(AA219,'PLAN INDICATIVO ORIGINAL '!$C$13:$M$343,11,0)</f>
        <v>Porcentaje</v>
      </c>
      <c r="AL219" s="261" t="e">
        <f>VLOOKUP(AA219,'PLAN INDICATIVO ORIGINAL '!$C$13:$M$343,12,0)</f>
        <v>#REF!</v>
      </c>
      <c r="AM219" s="269">
        <f t="shared" ref="AM219:AR219" si="406">+AF219*100</f>
        <v>100</v>
      </c>
      <c r="AN219" s="269">
        <f t="shared" si="406"/>
        <v>100</v>
      </c>
      <c r="AO219" s="269">
        <f t="shared" si="406"/>
        <v>100</v>
      </c>
      <c r="AP219" s="269">
        <f t="shared" si="406"/>
        <v>100</v>
      </c>
      <c r="AQ219" s="269">
        <f t="shared" si="406"/>
        <v>100</v>
      </c>
      <c r="AR219" s="269" t="e">
        <f t="shared" si="406"/>
        <v>#VALUE!</v>
      </c>
      <c r="AS219" s="263" t="s">
        <v>765</v>
      </c>
      <c r="AV219" s="213" t="s">
        <v>678</v>
      </c>
      <c r="AW219" s="213" t="s">
        <v>493</v>
      </c>
      <c r="AX219" s="213" t="s">
        <v>807</v>
      </c>
      <c r="BI219" s="145">
        <v>34</v>
      </c>
      <c r="BJ219" s="58" t="s">
        <v>493</v>
      </c>
    </row>
    <row r="220" spans="1:62" ht="56.25" customHeight="1">
      <c r="A220" s="145">
        <v>195</v>
      </c>
      <c r="B220" s="253" t="str">
        <f t="shared" si="149"/>
        <v>P195</v>
      </c>
      <c r="C220" s="120" t="s">
        <v>65</v>
      </c>
      <c r="D220" s="287" t="s">
        <v>640</v>
      </c>
      <c r="E220" s="283" t="str">
        <f>+'PLAN INDICATIVO ORIGINAL '!$D$267</f>
        <v>SISTEMA INTEGRAL DE INFORMACIÓN Y COMUNICACIÓN</v>
      </c>
      <c r="F220" s="255" t="str">
        <f>+'PLAN INDICATIVO ORIGINAL '!$D$268</f>
        <v>INFORMACIÓN Y COMUNICACIÓN</v>
      </c>
      <c r="G220" s="255" t="s">
        <v>647</v>
      </c>
      <c r="H220" s="256" t="str">
        <f>+'PLAN INDICATIVO ORIGINAL '!$D$269</f>
        <v>Administrar, promover el uso y apropiación de las tecnologías de la información y las comunicaciones como soporte de la gestión administrativa del sistema penitenciario y carcelario.</v>
      </c>
      <c r="I220" s="256" t="s">
        <v>819</v>
      </c>
      <c r="J220" s="264" t="str">
        <f>+'PLAN INDICATIVO ORIGINAL '!$D$270</f>
        <v>DESARROLLO TECNOLOGICO</v>
      </c>
      <c r="K220" s="141" t="s">
        <v>763</v>
      </c>
      <c r="L220" s="141" t="s">
        <v>654</v>
      </c>
      <c r="M220" s="257" t="str">
        <f>+'PLAN INDICATIVO ORIGINAL '!$E$272</f>
        <v>Porcentaje de avance de implementación de herramientas para la Renovación Tecnológica en Sedes Regionales, Sede Central y EPN.</v>
      </c>
      <c r="N220" s="266">
        <f>VLOOKUP(L220,'PLAN INDICATIVO ORIGINAL '!$C$13:$M$343,6,0)</f>
        <v>0.02</v>
      </c>
      <c r="O220" s="266">
        <f>VLOOKUP(L220,'PLAN INDICATIVO ORIGINAL '!$C$13:$M$343,7,0)</f>
        <v>1</v>
      </c>
      <c r="P220" s="266">
        <f>VLOOKUP(L220,'PLAN INDICATIVO ORIGINAL '!$C$13:$M$343,8,0)</f>
        <v>1</v>
      </c>
      <c r="Q220" s="266">
        <f>VLOOKUP(L220,'PLAN INDICATIVO ORIGINAL '!$C$13:$M$343,9,0)</f>
        <v>1</v>
      </c>
      <c r="R220" s="266">
        <f>VLOOKUP(L220,'PLAN INDICATIVO ORIGINAL '!$C$13:$M$343,10,0)</f>
        <v>1</v>
      </c>
      <c r="S220" s="266" t="str">
        <f>VLOOKUP(L220,'PLAN INDICATIVO ORIGINAL '!$C$13:$M$343,11,0)</f>
        <v>Porcentaje</v>
      </c>
      <c r="T220" s="258" t="e">
        <f>VLOOKUP(L220,'PLAN INDICATIVO ORIGINAL '!$C$13:$M$343,12,0)</f>
        <v>#REF!</v>
      </c>
      <c r="U220" s="258">
        <f t="shared" ref="U220:Z220" si="407">+N220*100</f>
        <v>2</v>
      </c>
      <c r="V220" s="258">
        <f t="shared" si="407"/>
        <v>100</v>
      </c>
      <c r="W220" s="258">
        <f t="shared" si="407"/>
        <v>100</v>
      </c>
      <c r="X220" s="258">
        <f t="shared" si="407"/>
        <v>100</v>
      </c>
      <c r="Y220" s="258">
        <f t="shared" si="407"/>
        <v>100</v>
      </c>
      <c r="Z220" s="258" t="e">
        <f t="shared" si="407"/>
        <v>#VALUE!</v>
      </c>
      <c r="AA220" s="145" t="str">
        <f>+'PLAN INDICATIVO ORIGINAL '!C286</f>
        <v>P195</v>
      </c>
      <c r="AB220" s="253" t="str">
        <f>+'PLAN INDICATIVO ORIGINAL '!D286</f>
        <v xml:space="preserve">Protocolo de Internet IPv6 elaborado </v>
      </c>
      <c r="AC220" s="58" t="str">
        <f>VLOOKUP(AB220,'PLAN INDICATIVO ORIGINAL '!$D$12:$F$313,3,0)</f>
        <v xml:space="preserve">OFICINA DE SISTEMAS DE INFORMACIÓN </v>
      </c>
      <c r="AD220" s="58" t="str">
        <f>VLOOKUP(AB220,'PLAN INDICATIVO ORIGINAL '!$D$12:$F$313,3,0)</f>
        <v xml:space="preserve">OFICINA DE SISTEMAS DE INFORMACIÓN </v>
      </c>
      <c r="AE220" s="58" t="s">
        <v>807</v>
      </c>
      <c r="AF220" s="267">
        <f>VLOOKUP(AA220,'PLAN INDICATIVO ORIGINAL '!$C$13:$M$343,6,0)</f>
        <v>0</v>
      </c>
      <c r="AG220" s="268">
        <f>VLOOKUP(AA220,'PLAN INDICATIVO ORIGINAL '!$C$13:$M$343,7,0)</f>
        <v>0.2</v>
      </c>
      <c r="AH220" s="268">
        <f>VLOOKUP(AA220,'PLAN INDICATIVO ORIGINAL '!$C$13:$M$343,8,0)</f>
        <v>0.4</v>
      </c>
      <c r="AI220" s="268">
        <f>VLOOKUP(AA220,'PLAN INDICATIVO ORIGINAL '!$C$13:$M$343,9,0)</f>
        <v>0.6</v>
      </c>
      <c r="AJ220" s="268">
        <f>VLOOKUP(AA220,'PLAN INDICATIVO ORIGINAL '!$C$13:$M$343,10,0)</f>
        <v>0.6</v>
      </c>
      <c r="AK220" s="268" t="str">
        <f>VLOOKUP(AA220,'PLAN INDICATIVO ORIGINAL '!$C$13:$M$343,11,0)</f>
        <v>Porcentaje</v>
      </c>
      <c r="AL220" s="261" t="e">
        <f>VLOOKUP(AA220,'PLAN INDICATIVO ORIGINAL '!$C$13:$M$343,12,0)</f>
        <v>#REF!</v>
      </c>
      <c r="AM220" s="269">
        <f t="shared" ref="AM220:AR220" si="408">+AF220*100</f>
        <v>0</v>
      </c>
      <c r="AN220" s="269">
        <f t="shared" si="408"/>
        <v>20</v>
      </c>
      <c r="AO220" s="269">
        <f t="shared" si="408"/>
        <v>40</v>
      </c>
      <c r="AP220" s="269">
        <f t="shared" si="408"/>
        <v>60</v>
      </c>
      <c r="AQ220" s="269">
        <f t="shared" si="408"/>
        <v>60</v>
      </c>
      <c r="AR220" s="269" t="e">
        <f t="shared" si="408"/>
        <v>#VALUE!</v>
      </c>
      <c r="AS220" s="263" t="s">
        <v>765</v>
      </c>
      <c r="AV220" s="213" t="s">
        <v>680</v>
      </c>
      <c r="AW220" s="213" t="s">
        <v>493</v>
      </c>
      <c r="AX220" s="213" t="s">
        <v>807</v>
      </c>
      <c r="BI220" s="145">
        <v>238</v>
      </c>
      <c r="BJ220" s="58" t="s">
        <v>460</v>
      </c>
    </row>
    <row r="221" spans="1:62" ht="99" customHeight="1">
      <c r="A221" s="145">
        <v>34</v>
      </c>
      <c r="B221" s="253" t="e">
        <f t="shared" si="149"/>
        <v>#REF!</v>
      </c>
      <c r="C221" s="120" t="s">
        <v>65</v>
      </c>
      <c r="D221" s="287" t="s">
        <v>640</v>
      </c>
      <c r="E221" s="283" t="str">
        <f>+'PLAN INDICATIVO ORIGINAL '!$D$267</f>
        <v>SISTEMA INTEGRAL DE INFORMACIÓN Y COMUNICACIÓN</v>
      </c>
      <c r="F221" s="255" t="str">
        <f>+'PLAN INDICATIVO ORIGINAL '!$D$268</f>
        <v>INFORMACIÓN Y COMUNICACIÓN</v>
      </c>
      <c r="G221" s="255" t="s">
        <v>647</v>
      </c>
      <c r="H221" s="256" t="str">
        <f>+'PLAN INDICATIVO ORIGINAL '!$D$269</f>
        <v>Administrar, promover el uso y apropiación de las tecnologías de la información y las comunicaciones como soporte de la gestión administrativa del sistema penitenciario y carcelario.</v>
      </c>
      <c r="I221" s="256" t="s">
        <v>819</v>
      </c>
      <c r="J221" s="264" t="str">
        <f>+'PLAN INDICATIVO ORIGINAL '!$D$270</f>
        <v>DESARROLLO TECNOLOGICO</v>
      </c>
      <c r="K221" s="141" t="s">
        <v>763</v>
      </c>
      <c r="L221" s="141" t="s">
        <v>654</v>
      </c>
      <c r="M221" s="257" t="str">
        <f>+'PLAN INDICATIVO ORIGINAL '!$E$272</f>
        <v>Porcentaje de avance de implementación de herramientas para la Renovación Tecnológica en Sedes Regionales, Sede Central y EPN.</v>
      </c>
      <c r="N221" s="266">
        <f>VLOOKUP(L221,'PLAN INDICATIVO ORIGINAL '!$C$13:$M$343,6,0)</f>
        <v>0.02</v>
      </c>
      <c r="O221" s="266">
        <f>VLOOKUP(L221,'PLAN INDICATIVO ORIGINAL '!$C$13:$M$343,7,0)</f>
        <v>1</v>
      </c>
      <c r="P221" s="266">
        <f>VLOOKUP(L221,'PLAN INDICATIVO ORIGINAL '!$C$13:$M$343,8,0)</f>
        <v>1</v>
      </c>
      <c r="Q221" s="266">
        <f>VLOOKUP(L221,'PLAN INDICATIVO ORIGINAL '!$C$13:$M$343,9,0)</f>
        <v>1</v>
      </c>
      <c r="R221" s="266">
        <f>VLOOKUP(L221,'PLAN INDICATIVO ORIGINAL '!$C$13:$M$343,10,0)</f>
        <v>1</v>
      </c>
      <c r="S221" s="266" t="str">
        <f>VLOOKUP(L221,'PLAN INDICATIVO ORIGINAL '!$C$13:$M$343,11,0)</f>
        <v>Porcentaje</v>
      </c>
      <c r="T221" s="258" t="e">
        <f>VLOOKUP(L221,'PLAN INDICATIVO ORIGINAL '!$C$13:$M$343,12,0)</f>
        <v>#REF!</v>
      </c>
      <c r="U221" s="258">
        <f t="shared" ref="U221:Z221" si="409">+N221*100</f>
        <v>2</v>
      </c>
      <c r="V221" s="258">
        <f t="shared" si="409"/>
        <v>100</v>
      </c>
      <c r="W221" s="258">
        <f t="shared" si="409"/>
        <v>100</v>
      </c>
      <c r="X221" s="258">
        <f t="shared" si="409"/>
        <v>100</v>
      </c>
      <c r="Y221" s="258">
        <f t="shared" si="409"/>
        <v>100</v>
      </c>
      <c r="Z221" s="258" t="e">
        <f t="shared" si="409"/>
        <v>#VALUE!</v>
      </c>
      <c r="AA221" s="145" t="e">
        <f>+'PLAN INDICATIVO ORIGINAL '!#REF!</f>
        <v>#REF!</v>
      </c>
      <c r="AB221" s="253" t="e">
        <f>+'PLAN INDICATIVO ORIGINAL '!#REF!</f>
        <v>#REF!</v>
      </c>
      <c r="AC221" s="58" t="e">
        <f>VLOOKUP(AB221,'PLAN INDICATIVO ORIGINAL '!$D$12:$F$313,3,0)</f>
        <v>#REF!</v>
      </c>
      <c r="AD221" s="58" t="e">
        <f>VLOOKUP(AB221,'PLAN INDICATIVO ORIGINAL '!$D$12:$F$313,3,0)</f>
        <v>#REF!</v>
      </c>
      <c r="AE221" s="58" t="s">
        <v>807</v>
      </c>
      <c r="AF221" s="259" t="e">
        <f>VLOOKUP(AA221,'PLAN INDICATIVO ORIGINAL '!$C$13:$M$343,6,0)</f>
        <v>#REF!</v>
      </c>
      <c r="AG221" s="260" t="e">
        <f>VLOOKUP(AA221,'PLAN INDICATIVO ORIGINAL '!$C$13:$M$343,7,0)</f>
        <v>#REF!</v>
      </c>
      <c r="AH221" s="260" t="e">
        <f>VLOOKUP(AA221,'PLAN INDICATIVO ORIGINAL '!$C$13:$M$343,8,0)</f>
        <v>#REF!</v>
      </c>
      <c r="AI221" s="260" t="e">
        <f>VLOOKUP(AA221,'PLAN INDICATIVO ORIGINAL '!$C$13:$M$343,9,0)</f>
        <v>#REF!</v>
      </c>
      <c r="AJ221" s="260" t="e">
        <f>VLOOKUP(AA221,'PLAN INDICATIVO ORIGINAL '!$C$13:$M$343,10,0)</f>
        <v>#REF!</v>
      </c>
      <c r="AK221" s="260" t="e">
        <f>VLOOKUP(AA221,'PLAN INDICATIVO ORIGINAL '!$C$13:$M$343,11,0)</f>
        <v>#REF!</v>
      </c>
      <c r="AL221" s="261" t="e">
        <f>VLOOKUP(AA221,'PLAN INDICATIVO ORIGINAL '!$C$13:$M$343,12,0)</f>
        <v>#REF!</v>
      </c>
      <c r="AM221" s="262" t="e">
        <f t="shared" ref="AM221:AR221" si="410">+AF221</f>
        <v>#REF!</v>
      </c>
      <c r="AN221" s="262" t="e">
        <f t="shared" si="410"/>
        <v>#REF!</v>
      </c>
      <c r="AO221" s="262" t="e">
        <f t="shared" si="410"/>
        <v>#REF!</v>
      </c>
      <c r="AP221" s="262" t="e">
        <f t="shared" si="410"/>
        <v>#REF!</v>
      </c>
      <c r="AQ221" s="262" t="e">
        <f t="shared" si="410"/>
        <v>#REF!</v>
      </c>
      <c r="AR221" s="262" t="e">
        <f t="shared" si="410"/>
        <v>#REF!</v>
      </c>
      <c r="AS221" s="263" t="s">
        <v>765</v>
      </c>
      <c r="AV221" s="213" t="s">
        <v>682</v>
      </c>
      <c r="AW221" s="213" t="s">
        <v>493</v>
      </c>
      <c r="AX221" s="213" t="s">
        <v>807</v>
      </c>
      <c r="BI221" s="145">
        <v>85</v>
      </c>
      <c r="BJ221" s="58" t="s">
        <v>493</v>
      </c>
    </row>
    <row r="222" spans="1:62" ht="53.25" customHeight="1">
      <c r="A222" s="145">
        <v>238</v>
      </c>
      <c r="B222" s="253" t="str">
        <f t="shared" si="149"/>
        <v>P238</v>
      </c>
      <c r="C222" s="120" t="s">
        <v>65</v>
      </c>
      <c r="D222" s="287" t="s">
        <v>640</v>
      </c>
      <c r="E222" s="283" t="str">
        <f>+'PLAN INDICATIVO ORIGINAL '!$D$267</f>
        <v>SISTEMA INTEGRAL DE INFORMACIÓN Y COMUNICACIÓN</v>
      </c>
      <c r="F222" s="255" t="str">
        <f>+'PLAN INDICATIVO ORIGINAL '!$D$268</f>
        <v>INFORMACIÓN Y COMUNICACIÓN</v>
      </c>
      <c r="G222" s="255" t="s">
        <v>647</v>
      </c>
      <c r="H222" s="256" t="str">
        <f>+'PLAN INDICATIVO ORIGINAL '!$D$269</f>
        <v>Administrar, promover el uso y apropiación de las tecnologías de la información y las comunicaciones como soporte de la gestión administrativa del sistema penitenciario y carcelario.</v>
      </c>
      <c r="I222" s="256" t="s">
        <v>819</v>
      </c>
      <c r="J222" s="264" t="str">
        <f>+'PLAN INDICATIVO ORIGINAL '!$D$270</f>
        <v>DESARROLLO TECNOLOGICO</v>
      </c>
      <c r="K222" s="141" t="s">
        <v>763</v>
      </c>
      <c r="L222" s="141" t="s">
        <v>654</v>
      </c>
      <c r="M222" s="257" t="str">
        <f>+'PLAN INDICATIVO ORIGINAL '!$E$272</f>
        <v>Porcentaje de avance de implementación de herramientas para la Renovación Tecnológica en Sedes Regionales, Sede Central y EPN.</v>
      </c>
      <c r="N222" s="266">
        <f>VLOOKUP(L222,'PLAN INDICATIVO ORIGINAL '!$C$13:$M$343,6,0)</f>
        <v>0.02</v>
      </c>
      <c r="O222" s="266">
        <f>VLOOKUP(L222,'PLAN INDICATIVO ORIGINAL '!$C$13:$M$343,7,0)</f>
        <v>1</v>
      </c>
      <c r="P222" s="266">
        <f>VLOOKUP(L222,'PLAN INDICATIVO ORIGINAL '!$C$13:$M$343,8,0)</f>
        <v>1</v>
      </c>
      <c r="Q222" s="266">
        <f>VLOOKUP(L222,'PLAN INDICATIVO ORIGINAL '!$C$13:$M$343,9,0)</f>
        <v>1</v>
      </c>
      <c r="R222" s="266">
        <f>VLOOKUP(L222,'PLAN INDICATIVO ORIGINAL '!$C$13:$M$343,10,0)</f>
        <v>1</v>
      </c>
      <c r="S222" s="266" t="str">
        <f>VLOOKUP(L222,'PLAN INDICATIVO ORIGINAL '!$C$13:$M$343,11,0)</f>
        <v>Porcentaje</v>
      </c>
      <c r="T222" s="258" t="e">
        <f>VLOOKUP(L222,'PLAN INDICATIVO ORIGINAL '!$C$13:$M$343,12,0)</f>
        <v>#REF!</v>
      </c>
      <c r="U222" s="258">
        <f t="shared" ref="U222:Z222" si="411">+N222*100</f>
        <v>2</v>
      </c>
      <c r="V222" s="258">
        <f t="shared" si="411"/>
        <v>100</v>
      </c>
      <c r="W222" s="258">
        <f t="shared" si="411"/>
        <v>100</v>
      </c>
      <c r="X222" s="258">
        <f t="shared" si="411"/>
        <v>100</v>
      </c>
      <c r="Y222" s="258">
        <f t="shared" si="411"/>
        <v>100</v>
      </c>
      <c r="Z222" s="258" t="e">
        <f t="shared" si="411"/>
        <v>#VALUE!</v>
      </c>
      <c r="AA222" s="114" t="str">
        <f>+'PLAN INDICATIVO ORIGINAL '!C287</f>
        <v>P238</v>
      </c>
      <c r="AB222" s="253" t="str">
        <f>+'PLAN INDICATIVO ORIGINAL '!D287</f>
        <v>Herramienta GESDOC a nivel Nacional, implementadas.</v>
      </c>
      <c r="AC222" s="58" t="str">
        <f>VLOOKUP(AB222,'PLAN INDICATIVO ORIGINAL '!$D$12:$F$313,3,0)</f>
        <v>DIRECCIÓN DE GESTIÓN CORPORATIVA</v>
      </c>
      <c r="AD222" s="58" t="str">
        <f>VLOOKUP(AB222,'PLAN INDICATIVO ORIGINAL '!$D$12:$F$313,3,0)</f>
        <v>DIRECCIÓN DE GESTIÓN CORPORATIVA</v>
      </c>
      <c r="AE222" s="58" t="s">
        <v>804</v>
      </c>
      <c r="AF222" s="267">
        <f>VLOOKUP(AA222,'PLAN INDICATIVO ORIGINAL '!$C$13:$M$343,6,0)</f>
        <v>0.3</v>
      </c>
      <c r="AG222" s="268">
        <f>VLOOKUP(AA222,'PLAN INDICATIVO ORIGINAL '!$C$13:$M$343,7,0)</f>
        <v>0.3</v>
      </c>
      <c r="AH222" s="268">
        <f>VLOOKUP(AA222,'PLAN INDICATIVO ORIGINAL '!$C$13:$M$343,8,0)</f>
        <v>0.4</v>
      </c>
      <c r="AI222" s="268">
        <f>VLOOKUP(AA222,'PLAN INDICATIVO ORIGINAL '!$C$13:$M$343,9,0)</f>
        <v>0</v>
      </c>
      <c r="AJ222" s="268">
        <f>VLOOKUP(AA222,'PLAN INDICATIVO ORIGINAL '!$C$13:$M$343,10,0)</f>
        <v>1</v>
      </c>
      <c r="AK222" s="268" t="str">
        <f>VLOOKUP(AA222,'PLAN INDICATIVO ORIGINAL '!$C$13:$M$343,11,0)</f>
        <v>Porcentaje</v>
      </c>
      <c r="AL222" s="261" t="e">
        <f>VLOOKUP(AA222,'PLAN INDICATIVO ORIGINAL '!$C$13:$M$343,12,0)</f>
        <v>#REF!</v>
      </c>
      <c r="AM222" s="269">
        <f t="shared" ref="AM222:AR222" si="412">+AF222*100</f>
        <v>30</v>
      </c>
      <c r="AN222" s="269">
        <f t="shared" si="412"/>
        <v>30</v>
      </c>
      <c r="AO222" s="269">
        <f t="shared" si="412"/>
        <v>40</v>
      </c>
      <c r="AP222" s="269">
        <f t="shared" si="412"/>
        <v>0</v>
      </c>
      <c r="AQ222" s="269">
        <f t="shared" si="412"/>
        <v>100</v>
      </c>
      <c r="AR222" s="269" t="e">
        <f t="shared" si="412"/>
        <v>#VALUE!</v>
      </c>
      <c r="AS222" s="263" t="s">
        <v>765</v>
      </c>
      <c r="AV222" s="213" t="s">
        <v>683</v>
      </c>
      <c r="AW222" s="213" t="s">
        <v>460</v>
      </c>
      <c r="AX222" s="213" t="s">
        <v>804</v>
      </c>
      <c r="BI222" s="253">
        <v>160</v>
      </c>
      <c r="BJ222" s="58" t="s">
        <v>690</v>
      </c>
    </row>
    <row r="223" spans="1:62" ht="51" customHeight="1">
      <c r="A223" s="145">
        <v>85</v>
      </c>
      <c r="B223" s="253" t="e">
        <f t="shared" si="149"/>
        <v>#REF!</v>
      </c>
      <c r="C223" s="120" t="s">
        <v>65</v>
      </c>
      <c r="D223" s="287" t="s">
        <v>640</v>
      </c>
      <c r="E223" s="283" t="str">
        <f>+'PLAN INDICATIVO ORIGINAL '!$D$267</f>
        <v>SISTEMA INTEGRAL DE INFORMACIÓN Y COMUNICACIÓN</v>
      </c>
      <c r="F223" s="255" t="str">
        <f>+'PLAN INDICATIVO ORIGINAL '!$D$268</f>
        <v>INFORMACIÓN Y COMUNICACIÓN</v>
      </c>
      <c r="G223" s="255" t="s">
        <v>647</v>
      </c>
      <c r="H223" s="256" t="str">
        <f>+'PLAN INDICATIVO ORIGINAL '!$D$269</f>
        <v>Administrar, promover el uso y apropiación de las tecnologías de la información y las comunicaciones como soporte de la gestión administrativa del sistema penitenciario y carcelario.</v>
      </c>
      <c r="I223" s="256" t="s">
        <v>819</v>
      </c>
      <c r="J223" s="264" t="str">
        <f>+'PLAN INDICATIVO ORIGINAL '!$D$270</f>
        <v>DESARROLLO TECNOLOGICO</v>
      </c>
      <c r="K223" s="141" t="s">
        <v>763</v>
      </c>
      <c r="L223" s="141" t="s">
        <v>654</v>
      </c>
      <c r="M223" s="257" t="str">
        <f>+'PLAN INDICATIVO ORIGINAL '!$E$272</f>
        <v>Porcentaje de avance de implementación de herramientas para la Renovación Tecnológica en Sedes Regionales, Sede Central y EPN.</v>
      </c>
      <c r="N223" s="266">
        <f>VLOOKUP(L223,'PLAN INDICATIVO ORIGINAL '!$C$13:$M$343,6,0)</f>
        <v>0.02</v>
      </c>
      <c r="O223" s="266">
        <f>VLOOKUP(L223,'PLAN INDICATIVO ORIGINAL '!$C$13:$M$343,7,0)</f>
        <v>1</v>
      </c>
      <c r="P223" s="266">
        <f>VLOOKUP(L223,'PLAN INDICATIVO ORIGINAL '!$C$13:$M$343,8,0)</f>
        <v>1</v>
      </c>
      <c r="Q223" s="266">
        <f>VLOOKUP(L223,'PLAN INDICATIVO ORIGINAL '!$C$13:$M$343,9,0)</f>
        <v>1</v>
      </c>
      <c r="R223" s="266">
        <f>VLOOKUP(L223,'PLAN INDICATIVO ORIGINAL '!$C$13:$M$343,10,0)</f>
        <v>1</v>
      </c>
      <c r="S223" s="266" t="str">
        <f>VLOOKUP(L223,'PLAN INDICATIVO ORIGINAL '!$C$13:$M$343,11,0)</f>
        <v>Porcentaje</v>
      </c>
      <c r="T223" s="258" t="e">
        <f>VLOOKUP(L223,'PLAN INDICATIVO ORIGINAL '!$C$13:$M$343,12,0)</f>
        <v>#REF!</v>
      </c>
      <c r="U223" s="258">
        <f t="shared" ref="U223:Z223" si="413">+N223*100</f>
        <v>2</v>
      </c>
      <c r="V223" s="258">
        <f t="shared" si="413"/>
        <v>100</v>
      </c>
      <c r="W223" s="258">
        <f t="shared" si="413"/>
        <v>100</v>
      </c>
      <c r="X223" s="258">
        <f t="shared" si="413"/>
        <v>100</v>
      </c>
      <c r="Y223" s="258">
        <f t="shared" si="413"/>
        <v>100</v>
      </c>
      <c r="Z223" s="258" t="e">
        <f t="shared" si="413"/>
        <v>#VALUE!</v>
      </c>
      <c r="AA223" s="301" t="e">
        <f>+'PLAN INDICATIVO ORIGINAL '!#REF!</f>
        <v>#REF!</v>
      </c>
      <c r="AB223" s="301" t="e">
        <f>+'PLAN INDICATIVO ORIGINAL '!#REF!</f>
        <v>#REF!</v>
      </c>
      <c r="AC223" s="58" t="e">
        <f>VLOOKUP(AB223,'PLAN INDICATIVO ORIGINAL '!$D$12:$F$313,3,0)</f>
        <v>#REF!</v>
      </c>
      <c r="AD223" s="58" t="e">
        <f>VLOOKUP(AB223,'PLAN INDICATIVO ORIGINAL '!$D$12:$F$313,3,0)</f>
        <v>#REF!</v>
      </c>
      <c r="AE223" s="58" t="s">
        <v>807</v>
      </c>
      <c r="AF223" s="267" t="e">
        <f>VLOOKUP(AA223,'PLAN INDICATIVO ORIGINAL '!$C$13:$M$343,6,0)</f>
        <v>#REF!</v>
      </c>
      <c r="AG223" s="268" t="e">
        <f>VLOOKUP(AA223,'PLAN INDICATIVO ORIGINAL '!$C$13:$M$343,7,0)</f>
        <v>#REF!</v>
      </c>
      <c r="AH223" s="268" t="e">
        <f>VLOOKUP(AA223,'PLAN INDICATIVO ORIGINAL '!$C$13:$M$343,8,0)</f>
        <v>#REF!</v>
      </c>
      <c r="AI223" s="268" t="e">
        <f>VLOOKUP(AA223,'PLAN INDICATIVO ORIGINAL '!$C$13:$M$343,9,0)</f>
        <v>#REF!</v>
      </c>
      <c r="AJ223" s="268" t="e">
        <f>VLOOKUP(AA223,'PLAN INDICATIVO ORIGINAL '!$C$13:$M$343,10,0)</f>
        <v>#REF!</v>
      </c>
      <c r="AK223" s="268" t="e">
        <f>VLOOKUP(AA223,'PLAN INDICATIVO ORIGINAL '!$C$13:$M$343,11,0)</f>
        <v>#REF!</v>
      </c>
      <c r="AL223" s="261" t="e">
        <f>VLOOKUP(AA223,'PLAN INDICATIVO ORIGINAL '!$C$13:$M$343,12,0)</f>
        <v>#REF!</v>
      </c>
      <c r="AM223" s="269" t="e">
        <f t="shared" ref="AM223:AR223" si="414">+AF223*100</f>
        <v>#REF!</v>
      </c>
      <c r="AN223" s="269" t="e">
        <f t="shared" si="414"/>
        <v>#REF!</v>
      </c>
      <c r="AO223" s="269" t="e">
        <f t="shared" si="414"/>
        <v>#REF!</v>
      </c>
      <c r="AP223" s="269" t="e">
        <f t="shared" si="414"/>
        <v>#REF!</v>
      </c>
      <c r="AQ223" s="269" t="e">
        <f t="shared" si="414"/>
        <v>#REF!</v>
      </c>
      <c r="AR223" s="269" t="e">
        <f t="shared" si="414"/>
        <v>#REF!</v>
      </c>
      <c r="AS223" s="263" t="s">
        <v>765</v>
      </c>
      <c r="AV223" s="213" t="s">
        <v>685</v>
      </c>
      <c r="AW223" s="213" t="s">
        <v>493</v>
      </c>
      <c r="AX223" s="213" t="s">
        <v>807</v>
      </c>
      <c r="BI223" s="253">
        <v>161</v>
      </c>
      <c r="BJ223" s="58" t="s">
        <v>690</v>
      </c>
    </row>
    <row r="224" spans="1:62" ht="45" customHeight="1">
      <c r="A224" s="253">
        <v>160</v>
      </c>
      <c r="B224" s="253" t="str">
        <f t="shared" si="149"/>
        <v>P160</v>
      </c>
      <c r="C224" s="120" t="s">
        <v>33</v>
      </c>
      <c r="D224" s="287" t="s">
        <v>640</v>
      </c>
      <c r="E224" s="283" t="str">
        <f>+'PLAN INDICATIVO ORIGINAL '!$D$267</f>
        <v>SISTEMA INTEGRAL DE INFORMACIÓN Y COMUNICACIÓN</v>
      </c>
      <c r="F224" s="255" t="str">
        <f>+'PLAN INDICATIVO ORIGINAL '!$D$268</f>
        <v>INFORMACIÓN Y COMUNICACIÓN</v>
      </c>
      <c r="G224" s="255" t="s">
        <v>647</v>
      </c>
      <c r="H224" s="256" t="str">
        <f>+'PLAN INDICATIVO ORIGINAL '!$D$269</f>
        <v>Administrar, promover el uso y apropiación de las tecnologías de la información y las comunicaciones como soporte de la gestión administrativa del sistema penitenciario y carcelario.</v>
      </c>
      <c r="I224" s="256" t="s">
        <v>820</v>
      </c>
      <c r="J224" s="264" t="str">
        <f>+'PLAN INDICATIVO ORIGINAL '!$D$288</f>
        <v>COMUNICACIONES</v>
      </c>
      <c r="K224" s="264" t="s">
        <v>791</v>
      </c>
      <c r="L224" s="141" t="s">
        <v>687</v>
      </c>
      <c r="M224" s="279" t="str">
        <f>+'PLAN INDICATIVO ORIGINAL '!$E$288</f>
        <v>Porcentaje de acciones de la Política de Comunicaciones cumplidas.</v>
      </c>
      <c r="N224" s="266">
        <f>VLOOKUP(L224,'PLAN INDICATIVO ORIGINAL '!$C$13:$M$343,6,0)</f>
        <v>0.25</v>
      </c>
      <c r="O224" s="266">
        <f>VLOOKUP(L224,'PLAN INDICATIVO ORIGINAL '!$C$13:$M$343,7,0)</f>
        <v>0.5</v>
      </c>
      <c r="P224" s="266">
        <f>VLOOKUP(L224,'PLAN INDICATIVO ORIGINAL '!$C$13:$M$343,8,0)</f>
        <v>0.75</v>
      </c>
      <c r="Q224" s="266">
        <f>VLOOKUP(L224,'PLAN INDICATIVO ORIGINAL '!$C$13:$M$343,9,0)</f>
        <v>1</v>
      </c>
      <c r="R224" s="266">
        <f>VLOOKUP(L224,'PLAN INDICATIVO ORIGINAL '!$C$13:$M$343,10,0)</f>
        <v>1</v>
      </c>
      <c r="S224" s="266" t="str">
        <f>VLOOKUP(L224,'PLAN INDICATIVO ORIGINAL '!$C$13:$M$343,11,0)</f>
        <v>Porcentaje</v>
      </c>
      <c r="T224" s="258" t="e">
        <f>VLOOKUP(L224,'PLAN INDICATIVO ORIGINAL '!$C$13:$M$343,12,0)</f>
        <v>#REF!</v>
      </c>
      <c r="U224" s="258">
        <f t="shared" ref="U224:Z224" si="415">+N224*100</f>
        <v>25</v>
      </c>
      <c r="V224" s="258">
        <f t="shared" si="415"/>
        <v>50</v>
      </c>
      <c r="W224" s="258">
        <f t="shared" si="415"/>
        <v>75</v>
      </c>
      <c r="X224" s="258">
        <f t="shared" si="415"/>
        <v>100</v>
      </c>
      <c r="Y224" s="258">
        <f t="shared" si="415"/>
        <v>100</v>
      </c>
      <c r="Z224" s="258" t="e">
        <f t="shared" si="415"/>
        <v>#VALUE!</v>
      </c>
      <c r="AA224" s="114" t="str">
        <f>+'PLAN INDICATIVO ORIGINAL '!C289</f>
        <v>P160</v>
      </c>
      <c r="AB224" s="253" t="str">
        <f>+'PLAN INDICATIVO ORIGINAL '!D289</f>
        <v>Solicitudes de los diferentes medios de comunicación para el desarrollo de sus actividades periodísticas con la población de internos tramitadas</v>
      </c>
      <c r="AC224" s="58" t="str">
        <f>VLOOKUP(AB224,'PLAN INDICATIVO ORIGINAL '!$D$12:$F$313,3,0)</f>
        <v>OFICINA ASESORA DE COMUNICACIONES</v>
      </c>
      <c r="AD224" s="58" t="str">
        <f>VLOOKUP(AB224,'PLAN INDICATIVO ORIGINAL '!$D$12:$F$313,3,0)</f>
        <v>OFICINA ASESORA DE COMUNICACIONES</v>
      </c>
      <c r="AE224" s="58" t="s">
        <v>821</v>
      </c>
      <c r="AF224" s="267">
        <f>VLOOKUP(AA224,'PLAN INDICATIVO ORIGINAL '!$C$13:$M$343,6,0)</f>
        <v>1</v>
      </c>
      <c r="AG224" s="268">
        <f>VLOOKUP(AA224,'PLAN INDICATIVO ORIGINAL '!$C$13:$M$343,7,0)</f>
        <v>1</v>
      </c>
      <c r="AH224" s="268">
        <f>VLOOKUP(AA224,'PLAN INDICATIVO ORIGINAL '!$C$13:$M$343,8,0)</f>
        <v>1</v>
      </c>
      <c r="AI224" s="268">
        <f>VLOOKUP(AA224,'PLAN INDICATIVO ORIGINAL '!$C$13:$M$343,9,0)</f>
        <v>1</v>
      </c>
      <c r="AJ224" s="268">
        <f>VLOOKUP(AA224,'PLAN INDICATIVO ORIGINAL '!$C$13:$M$343,10,0)</f>
        <v>1</v>
      </c>
      <c r="AK224" s="268" t="str">
        <f>VLOOKUP(AA224,'PLAN INDICATIVO ORIGINAL '!$C$13:$M$343,11,0)</f>
        <v>Porcentaje</v>
      </c>
      <c r="AL224" s="261" t="e">
        <f>VLOOKUP(AA224,'PLAN INDICATIVO ORIGINAL '!$C$13:$M$343,12,0)</f>
        <v>#REF!</v>
      </c>
      <c r="AM224" s="269">
        <f t="shared" ref="AM224:AR224" si="416">+AF224*100</f>
        <v>100</v>
      </c>
      <c r="AN224" s="269">
        <f t="shared" si="416"/>
        <v>100</v>
      </c>
      <c r="AO224" s="269">
        <f t="shared" si="416"/>
        <v>100</v>
      </c>
      <c r="AP224" s="269">
        <f t="shared" si="416"/>
        <v>100</v>
      </c>
      <c r="AQ224" s="269">
        <f t="shared" si="416"/>
        <v>100</v>
      </c>
      <c r="AR224" s="269" t="e">
        <f t="shared" si="416"/>
        <v>#VALUE!</v>
      </c>
      <c r="AS224" s="263" t="s">
        <v>765</v>
      </c>
      <c r="AV224" s="213" t="s">
        <v>691</v>
      </c>
      <c r="AW224" s="213" t="s">
        <v>690</v>
      </c>
      <c r="AX224" s="213" t="s">
        <v>821</v>
      </c>
      <c r="BI224" s="253">
        <v>162</v>
      </c>
      <c r="BJ224" s="58" t="s">
        <v>690</v>
      </c>
    </row>
    <row r="225" spans="1:62" ht="45" customHeight="1">
      <c r="A225" s="253">
        <v>161</v>
      </c>
      <c r="B225" s="253" t="str">
        <f t="shared" si="149"/>
        <v>P161</v>
      </c>
      <c r="C225" s="120" t="s">
        <v>36</v>
      </c>
      <c r="D225" s="287" t="s">
        <v>640</v>
      </c>
      <c r="E225" s="283" t="str">
        <f>+'PLAN INDICATIVO ORIGINAL '!$D$267</f>
        <v>SISTEMA INTEGRAL DE INFORMACIÓN Y COMUNICACIÓN</v>
      </c>
      <c r="F225" s="255" t="str">
        <f>+'PLAN INDICATIVO ORIGINAL '!$D$268</f>
        <v>INFORMACIÓN Y COMUNICACIÓN</v>
      </c>
      <c r="G225" s="255" t="s">
        <v>647</v>
      </c>
      <c r="H225" s="256" t="str">
        <f>+'PLAN INDICATIVO ORIGINAL '!$D$269</f>
        <v>Administrar, promover el uso y apropiación de las tecnologías de la información y las comunicaciones como soporte de la gestión administrativa del sistema penitenciario y carcelario.</v>
      </c>
      <c r="I225" s="256" t="s">
        <v>820</v>
      </c>
      <c r="J225" s="264" t="str">
        <f>+'PLAN INDICATIVO ORIGINAL '!$D$288</f>
        <v>COMUNICACIONES</v>
      </c>
      <c r="K225" s="264" t="s">
        <v>791</v>
      </c>
      <c r="L225" s="141" t="s">
        <v>687</v>
      </c>
      <c r="M225" s="279" t="str">
        <f>+'PLAN INDICATIVO ORIGINAL '!$E$288</f>
        <v>Porcentaje de acciones de la Política de Comunicaciones cumplidas.</v>
      </c>
      <c r="N225" s="266">
        <f>VLOOKUP(L225,'PLAN INDICATIVO ORIGINAL '!$C$13:$M$343,6,0)</f>
        <v>0.25</v>
      </c>
      <c r="O225" s="266">
        <f>VLOOKUP(L225,'PLAN INDICATIVO ORIGINAL '!$C$13:$M$343,7,0)</f>
        <v>0.5</v>
      </c>
      <c r="P225" s="266">
        <f>VLOOKUP(L225,'PLAN INDICATIVO ORIGINAL '!$C$13:$M$343,8,0)</f>
        <v>0.75</v>
      </c>
      <c r="Q225" s="266">
        <f>VLOOKUP(L225,'PLAN INDICATIVO ORIGINAL '!$C$13:$M$343,9,0)</f>
        <v>1</v>
      </c>
      <c r="R225" s="266">
        <f>VLOOKUP(L225,'PLAN INDICATIVO ORIGINAL '!$C$13:$M$343,10,0)</f>
        <v>1</v>
      </c>
      <c r="S225" s="266" t="str">
        <f>VLOOKUP(L225,'PLAN INDICATIVO ORIGINAL '!$C$13:$M$343,11,0)</f>
        <v>Porcentaje</v>
      </c>
      <c r="T225" s="258" t="e">
        <f>VLOOKUP(L225,'PLAN INDICATIVO ORIGINAL '!$C$13:$M$343,12,0)</f>
        <v>#REF!</v>
      </c>
      <c r="U225" s="258">
        <f t="shared" ref="U225:Z225" si="417">+N225*100</f>
        <v>25</v>
      </c>
      <c r="V225" s="258">
        <f t="shared" si="417"/>
        <v>50</v>
      </c>
      <c r="W225" s="258">
        <f t="shared" si="417"/>
        <v>75</v>
      </c>
      <c r="X225" s="258">
        <f t="shared" si="417"/>
        <v>100</v>
      </c>
      <c r="Y225" s="258">
        <f t="shared" si="417"/>
        <v>100</v>
      </c>
      <c r="Z225" s="258" t="e">
        <f t="shared" si="417"/>
        <v>#VALUE!</v>
      </c>
      <c r="AA225" s="114" t="str">
        <f>+'PLAN INDICATIVO ORIGINAL '!C290</f>
        <v>P161</v>
      </c>
      <c r="AB225" s="253" t="str">
        <f>+'PLAN INDICATIVO ORIGINAL '!D290</f>
        <v xml:space="preserve">Mensaje mensual en los medios de comunicación por medio de estrategias de comunicación sobre la gestión institucional emitido </v>
      </c>
      <c r="AC225" s="58" t="str">
        <f>VLOOKUP(AB225,'PLAN INDICATIVO ORIGINAL '!$D$12:$F$313,3,0)</f>
        <v>OFICINA ASESORA DE COMUNICACIONES</v>
      </c>
      <c r="AD225" s="58" t="str">
        <f>VLOOKUP(AB225,'PLAN INDICATIVO ORIGINAL '!$D$12:$F$313,3,0)</f>
        <v>OFICINA ASESORA DE COMUNICACIONES</v>
      </c>
      <c r="AE225" s="58" t="s">
        <v>821</v>
      </c>
      <c r="AF225" s="267">
        <f>VLOOKUP(AA225,'PLAN INDICATIVO ORIGINAL '!$C$13:$M$343,6,0)</f>
        <v>12</v>
      </c>
      <c r="AG225" s="260">
        <f>VLOOKUP(AA225,'PLAN INDICATIVO ORIGINAL '!$C$13:$M$343,7,0)</f>
        <v>12</v>
      </c>
      <c r="AH225" s="260">
        <f>VLOOKUP(AA225,'PLAN INDICATIVO ORIGINAL '!$C$13:$M$343,8,0)</f>
        <v>12</v>
      </c>
      <c r="AI225" s="260">
        <f>VLOOKUP(AA225,'PLAN INDICATIVO ORIGINAL '!$C$13:$M$343,9,0)</f>
        <v>12</v>
      </c>
      <c r="AJ225" s="260">
        <f>VLOOKUP(AA225,'PLAN INDICATIVO ORIGINAL '!$C$13:$M$343,10,0)</f>
        <v>12</v>
      </c>
      <c r="AK225" s="260" t="str">
        <f>VLOOKUP(AA225,'PLAN INDICATIVO ORIGINAL '!$C$13:$M$343,11,0)</f>
        <v>Número</v>
      </c>
      <c r="AL225" s="261" t="e">
        <f>VLOOKUP(AA225,'PLAN INDICATIVO ORIGINAL '!$C$13:$M$343,12,0)</f>
        <v>#REF!</v>
      </c>
      <c r="AM225" s="262">
        <f t="shared" ref="AM225:AR225" si="418">+AF225</f>
        <v>12</v>
      </c>
      <c r="AN225" s="262">
        <f t="shared" si="418"/>
        <v>12</v>
      </c>
      <c r="AO225" s="262">
        <f t="shared" si="418"/>
        <v>12</v>
      </c>
      <c r="AP225" s="262">
        <f t="shared" si="418"/>
        <v>12</v>
      </c>
      <c r="AQ225" s="262">
        <f t="shared" si="418"/>
        <v>12</v>
      </c>
      <c r="AR225" s="262" t="str">
        <f t="shared" si="418"/>
        <v>Número</v>
      </c>
      <c r="AS225" s="263" t="s">
        <v>765</v>
      </c>
      <c r="AV225" s="213" t="s">
        <v>693</v>
      </c>
      <c r="AW225" s="213" t="s">
        <v>690</v>
      </c>
      <c r="AX225" s="213" t="s">
        <v>821</v>
      </c>
      <c r="BI225" s="253">
        <v>163</v>
      </c>
      <c r="BJ225" s="58" t="s">
        <v>690</v>
      </c>
    </row>
    <row r="226" spans="1:62" ht="45" customHeight="1">
      <c r="A226" s="253">
        <v>162</v>
      </c>
      <c r="B226" s="253" t="str">
        <f t="shared" si="149"/>
        <v>P162</v>
      </c>
      <c r="C226" s="120" t="s">
        <v>50</v>
      </c>
      <c r="D226" s="287" t="s">
        <v>640</v>
      </c>
      <c r="E226" s="283" t="str">
        <f>+'PLAN INDICATIVO ORIGINAL '!$D$267</f>
        <v>SISTEMA INTEGRAL DE INFORMACIÓN Y COMUNICACIÓN</v>
      </c>
      <c r="F226" s="255" t="str">
        <f>+'PLAN INDICATIVO ORIGINAL '!$D$268</f>
        <v>INFORMACIÓN Y COMUNICACIÓN</v>
      </c>
      <c r="G226" s="255" t="s">
        <v>647</v>
      </c>
      <c r="H226" s="256" t="str">
        <f>+'PLAN INDICATIVO ORIGINAL '!$D$269</f>
        <v>Administrar, promover el uso y apropiación de las tecnologías de la información y las comunicaciones como soporte de la gestión administrativa del sistema penitenciario y carcelario.</v>
      </c>
      <c r="I226" s="256" t="s">
        <v>820</v>
      </c>
      <c r="J226" s="264" t="str">
        <f>+'PLAN INDICATIVO ORIGINAL '!$D$288</f>
        <v>COMUNICACIONES</v>
      </c>
      <c r="K226" s="264" t="s">
        <v>791</v>
      </c>
      <c r="L226" s="141" t="s">
        <v>687</v>
      </c>
      <c r="M226" s="279" t="str">
        <f>+'PLAN INDICATIVO ORIGINAL '!$E$288</f>
        <v>Porcentaje de acciones de la Política de Comunicaciones cumplidas.</v>
      </c>
      <c r="N226" s="266">
        <f>VLOOKUP(L226,'PLAN INDICATIVO ORIGINAL '!$C$13:$M$343,6,0)</f>
        <v>0.25</v>
      </c>
      <c r="O226" s="266">
        <f>VLOOKUP(L226,'PLAN INDICATIVO ORIGINAL '!$C$13:$M$343,7,0)</f>
        <v>0.5</v>
      </c>
      <c r="P226" s="266">
        <f>VLOOKUP(L226,'PLAN INDICATIVO ORIGINAL '!$C$13:$M$343,8,0)</f>
        <v>0.75</v>
      </c>
      <c r="Q226" s="266">
        <f>VLOOKUP(L226,'PLAN INDICATIVO ORIGINAL '!$C$13:$M$343,9,0)</f>
        <v>1</v>
      </c>
      <c r="R226" s="266">
        <f>VLOOKUP(L226,'PLAN INDICATIVO ORIGINAL '!$C$13:$M$343,10,0)</f>
        <v>1</v>
      </c>
      <c r="S226" s="266" t="str">
        <f>VLOOKUP(L226,'PLAN INDICATIVO ORIGINAL '!$C$13:$M$343,11,0)</f>
        <v>Porcentaje</v>
      </c>
      <c r="T226" s="258" t="e">
        <f>VLOOKUP(L226,'PLAN INDICATIVO ORIGINAL '!$C$13:$M$343,12,0)</f>
        <v>#REF!</v>
      </c>
      <c r="U226" s="258">
        <f t="shared" ref="U226:Z226" si="419">+N226*100</f>
        <v>25</v>
      </c>
      <c r="V226" s="258">
        <f t="shared" si="419"/>
        <v>50</v>
      </c>
      <c r="W226" s="258">
        <f t="shared" si="419"/>
        <v>75</v>
      </c>
      <c r="X226" s="258">
        <f t="shared" si="419"/>
        <v>100</v>
      </c>
      <c r="Y226" s="258">
        <f t="shared" si="419"/>
        <v>100</v>
      </c>
      <c r="Z226" s="258" t="e">
        <f t="shared" si="419"/>
        <v>#VALUE!</v>
      </c>
      <c r="AA226" s="114" t="str">
        <f>+'PLAN INDICATIVO ORIGINAL '!C291</f>
        <v>P162</v>
      </c>
      <c r="AB226" s="253" t="str">
        <f>+'PLAN INDICATIVO ORIGINAL '!D291</f>
        <v>Herramientas de comunicación dentro del marco de las políticas de Gobierno en Línea. (Notas Web, Boletines de Prensa, Notinpec), implementadas</v>
      </c>
      <c r="AC226" s="58" t="str">
        <f>VLOOKUP(AB226,'PLAN INDICATIVO ORIGINAL '!$D$12:$F$313,3,0)</f>
        <v>OFICINA ASESORA DE COMUNICACIONES</v>
      </c>
      <c r="AD226" s="58" t="str">
        <f>VLOOKUP(AB226,'PLAN INDICATIVO ORIGINAL '!$D$12:$F$313,3,0)</f>
        <v>OFICINA ASESORA DE COMUNICACIONES</v>
      </c>
      <c r="AE226" s="58" t="s">
        <v>821</v>
      </c>
      <c r="AF226" s="267">
        <f>VLOOKUP(AA226,'PLAN INDICATIVO ORIGINAL '!$C$13:$M$343,6,0)</f>
        <v>3</v>
      </c>
      <c r="AG226" s="260">
        <f>VLOOKUP(AA226,'PLAN INDICATIVO ORIGINAL '!$C$13:$M$343,7,0)</f>
        <v>3</v>
      </c>
      <c r="AH226" s="260">
        <f>VLOOKUP(AA226,'PLAN INDICATIVO ORIGINAL '!$C$13:$M$343,8,0)</f>
        <v>3</v>
      </c>
      <c r="AI226" s="260">
        <f>VLOOKUP(AA226,'PLAN INDICATIVO ORIGINAL '!$C$13:$M$343,9,0)</f>
        <v>3</v>
      </c>
      <c r="AJ226" s="260">
        <f>VLOOKUP(AA226,'PLAN INDICATIVO ORIGINAL '!$C$13:$M$343,10,0)</f>
        <v>3</v>
      </c>
      <c r="AK226" s="260" t="str">
        <f>VLOOKUP(AA226,'PLAN INDICATIVO ORIGINAL '!$C$13:$M$343,11,0)</f>
        <v>Número</v>
      </c>
      <c r="AL226" s="261" t="e">
        <f>VLOOKUP(AA226,'PLAN INDICATIVO ORIGINAL '!$C$13:$M$343,12,0)</f>
        <v>#REF!</v>
      </c>
      <c r="AM226" s="262">
        <f t="shared" ref="AM226:AR226" si="420">+AF226</f>
        <v>3</v>
      </c>
      <c r="AN226" s="262">
        <f t="shared" si="420"/>
        <v>3</v>
      </c>
      <c r="AO226" s="262">
        <f t="shared" si="420"/>
        <v>3</v>
      </c>
      <c r="AP226" s="262">
        <f t="shared" si="420"/>
        <v>3</v>
      </c>
      <c r="AQ226" s="262">
        <f t="shared" si="420"/>
        <v>3</v>
      </c>
      <c r="AR226" s="262" t="str">
        <f t="shared" si="420"/>
        <v>Número</v>
      </c>
      <c r="AS226" s="263" t="s">
        <v>765</v>
      </c>
      <c r="AV226" s="213" t="s">
        <v>695</v>
      </c>
      <c r="AW226" s="213" t="s">
        <v>690</v>
      </c>
      <c r="AX226" s="213" t="s">
        <v>821</v>
      </c>
      <c r="BI226" s="253">
        <v>164</v>
      </c>
      <c r="BJ226" s="58" t="s">
        <v>690</v>
      </c>
    </row>
    <row r="227" spans="1:62" ht="45" customHeight="1">
      <c r="A227" s="253">
        <v>163</v>
      </c>
      <c r="B227" s="253" t="str">
        <f t="shared" si="149"/>
        <v>P163</v>
      </c>
      <c r="C227" s="120" t="s">
        <v>53</v>
      </c>
      <c r="D227" s="287" t="s">
        <v>640</v>
      </c>
      <c r="E227" s="283" t="str">
        <f>+'PLAN INDICATIVO ORIGINAL '!$D$267</f>
        <v>SISTEMA INTEGRAL DE INFORMACIÓN Y COMUNICACIÓN</v>
      </c>
      <c r="F227" s="255" t="str">
        <f>+'PLAN INDICATIVO ORIGINAL '!$D$268</f>
        <v>INFORMACIÓN Y COMUNICACIÓN</v>
      </c>
      <c r="G227" s="255" t="s">
        <v>647</v>
      </c>
      <c r="H227" s="256" t="str">
        <f>+'PLAN INDICATIVO ORIGINAL '!$D$269</f>
        <v>Administrar, promover el uso y apropiación de las tecnologías de la información y las comunicaciones como soporte de la gestión administrativa del sistema penitenciario y carcelario.</v>
      </c>
      <c r="I227" s="256" t="s">
        <v>820</v>
      </c>
      <c r="J227" s="264" t="str">
        <f>+'PLAN INDICATIVO ORIGINAL '!$D$288</f>
        <v>COMUNICACIONES</v>
      </c>
      <c r="K227" s="264" t="s">
        <v>791</v>
      </c>
      <c r="L227" s="141" t="s">
        <v>687</v>
      </c>
      <c r="M227" s="279" t="str">
        <f>+'PLAN INDICATIVO ORIGINAL '!$E$288</f>
        <v>Porcentaje de acciones de la Política de Comunicaciones cumplidas.</v>
      </c>
      <c r="N227" s="266">
        <f>VLOOKUP(L227,'PLAN INDICATIVO ORIGINAL '!$C$13:$M$343,6,0)</f>
        <v>0.25</v>
      </c>
      <c r="O227" s="266">
        <f>VLOOKUP(L227,'PLAN INDICATIVO ORIGINAL '!$C$13:$M$343,7,0)</f>
        <v>0.5</v>
      </c>
      <c r="P227" s="266">
        <f>VLOOKUP(L227,'PLAN INDICATIVO ORIGINAL '!$C$13:$M$343,8,0)</f>
        <v>0.75</v>
      </c>
      <c r="Q227" s="266">
        <f>VLOOKUP(L227,'PLAN INDICATIVO ORIGINAL '!$C$13:$M$343,9,0)</f>
        <v>1</v>
      </c>
      <c r="R227" s="266">
        <f>VLOOKUP(L227,'PLAN INDICATIVO ORIGINAL '!$C$13:$M$343,10,0)</f>
        <v>1</v>
      </c>
      <c r="S227" s="266" t="str">
        <f>VLOOKUP(L227,'PLAN INDICATIVO ORIGINAL '!$C$13:$M$343,11,0)</f>
        <v>Porcentaje</v>
      </c>
      <c r="T227" s="258" t="e">
        <f>VLOOKUP(L227,'PLAN INDICATIVO ORIGINAL '!$C$13:$M$343,12,0)</f>
        <v>#REF!</v>
      </c>
      <c r="U227" s="258">
        <f t="shared" ref="U227:Z227" si="421">+N227*100</f>
        <v>25</v>
      </c>
      <c r="V227" s="258">
        <f t="shared" si="421"/>
        <v>50</v>
      </c>
      <c r="W227" s="258">
        <f t="shared" si="421"/>
        <v>75</v>
      </c>
      <c r="X227" s="258">
        <f t="shared" si="421"/>
        <v>100</v>
      </c>
      <c r="Y227" s="258">
        <f t="shared" si="421"/>
        <v>100</v>
      </c>
      <c r="Z227" s="258" t="e">
        <f t="shared" si="421"/>
        <v>#VALUE!</v>
      </c>
      <c r="AA227" s="114" t="str">
        <f>+'PLAN INDICATIVO ORIGINAL '!C292</f>
        <v>P163</v>
      </c>
      <c r="AB227" s="253" t="str">
        <f>+'PLAN INDICATIVO ORIGINAL '!D292</f>
        <v>Campañas institucionales con el fin de mejorar la cultura y el clima organizacional realizadas</v>
      </c>
      <c r="AC227" s="58" t="str">
        <f>VLOOKUP(AB227,'PLAN INDICATIVO ORIGINAL '!$D$12:$F$313,3,0)</f>
        <v>OFICINA ASESORA DE COMUNICACIONES</v>
      </c>
      <c r="AD227" s="58" t="str">
        <f>VLOOKUP(AB227,'PLAN INDICATIVO ORIGINAL '!$D$12:$F$313,3,0)</f>
        <v>OFICINA ASESORA DE COMUNICACIONES</v>
      </c>
      <c r="AE227" s="58" t="s">
        <v>821</v>
      </c>
      <c r="AF227" s="267">
        <f>VLOOKUP(AA227,'PLAN INDICATIVO ORIGINAL '!$C$13:$M$343,6,0)</f>
        <v>2</v>
      </c>
      <c r="AG227" s="260">
        <f>VLOOKUP(AA227,'PLAN INDICATIVO ORIGINAL '!$C$13:$M$343,7,0)</f>
        <v>3</v>
      </c>
      <c r="AH227" s="260">
        <f>VLOOKUP(AA227,'PLAN INDICATIVO ORIGINAL '!$C$13:$M$343,8,0)</f>
        <v>3</v>
      </c>
      <c r="AI227" s="260">
        <f>VLOOKUP(AA227,'PLAN INDICATIVO ORIGINAL '!$C$13:$M$343,9,0)</f>
        <v>3</v>
      </c>
      <c r="AJ227" s="260">
        <f>VLOOKUP(AA227,'PLAN INDICATIVO ORIGINAL '!$C$13:$M$343,10,0)</f>
        <v>11</v>
      </c>
      <c r="AK227" s="260" t="str">
        <f>VLOOKUP(AA227,'PLAN INDICATIVO ORIGINAL '!$C$13:$M$343,11,0)</f>
        <v>Número</v>
      </c>
      <c r="AL227" s="261" t="e">
        <f>VLOOKUP(AA227,'PLAN INDICATIVO ORIGINAL '!$C$13:$M$343,12,0)</f>
        <v>#REF!</v>
      </c>
      <c r="AM227" s="262">
        <f t="shared" ref="AM227:AR227" si="422">+AF227</f>
        <v>2</v>
      </c>
      <c r="AN227" s="262">
        <f t="shared" si="422"/>
        <v>3</v>
      </c>
      <c r="AO227" s="262">
        <f t="shared" si="422"/>
        <v>3</v>
      </c>
      <c r="AP227" s="262">
        <f t="shared" si="422"/>
        <v>3</v>
      </c>
      <c r="AQ227" s="262">
        <f t="shared" si="422"/>
        <v>11</v>
      </c>
      <c r="AR227" s="262" t="str">
        <f t="shared" si="422"/>
        <v>Número</v>
      </c>
      <c r="AS227" s="263" t="s">
        <v>765</v>
      </c>
      <c r="AV227" s="213" t="s">
        <v>697</v>
      </c>
      <c r="AW227" s="213" t="s">
        <v>690</v>
      </c>
      <c r="AX227" s="213" t="s">
        <v>821</v>
      </c>
      <c r="BI227" s="253">
        <v>165</v>
      </c>
      <c r="BJ227" s="58" t="s">
        <v>690</v>
      </c>
    </row>
    <row r="228" spans="1:62" ht="51.75" customHeight="1">
      <c r="A228" s="253">
        <v>164</v>
      </c>
      <c r="B228" s="253" t="str">
        <f t="shared" si="149"/>
        <v>P164</v>
      </c>
      <c r="C228" s="120" t="s">
        <v>56</v>
      </c>
      <c r="D228" s="287" t="s">
        <v>640</v>
      </c>
      <c r="E228" s="283" t="str">
        <f>+'PLAN INDICATIVO ORIGINAL '!$D$267</f>
        <v>SISTEMA INTEGRAL DE INFORMACIÓN Y COMUNICACIÓN</v>
      </c>
      <c r="F228" s="255" t="str">
        <f>+'PLAN INDICATIVO ORIGINAL '!$D$268</f>
        <v>INFORMACIÓN Y COMUNICACIÓN</v>
      </c>
      <c r="G228" s="255" t="s">
        <v>647</v>
      </c>
      <c r="H228" s="256" t="str">
        <f>+'PLAN INDICATIVO ORIGINAL '!$D$269</f>
        <v>Administrar, promover el uso y apropiación de las tecnologías de la información y las comunicaciones como soporte de la gestión administrativa del sistema penitenciario y carcelario.</v>
      </c>
      <c r="I228" s="256" t="s">
        <v>820</v>
      </c>
      <c r="J228" s="264" t="str">
        <f>+'PLAN INDICATIVO ORIGINAL '!$D$288</f>
        <v>COMUNICACIONES</v>
      </c>
      <c r="K228" s="264" t="s">
        <v>791</v>
      </c>
      <c r="L228" s="141" t="s">
        <v>687</v>
      </c>
      <c r="M228" s="279" t="str">
        <f>+'PLAN INDICATIVO ORIGINAL '!$E$288</f>
        <v>Porcentaje de acciones de la Política de Comunicaciones cumplidas.</v>
      </c>
      <c r="N228" s="266">
        <f>VLOOKUP(L228,'PLAN INDICATIVO ORIGINAL '!$C$13:$M$343,6,0)</f>
        <v>0.25</v>
      </c>
      <c r="O228" s="266">
        <f>VLOOKUP(L228,'PLAN INDICATIVO ORIGINAL '!$C$13:$M$343,7,0)</f>
        <v>0.5</v>
      </c>
      <c r="P228" s="266">
        <f>VLOOKUP(L228,'PLAN INDICATIVO ORIGINAL '!$C$13:$M$343,8,0)</f>
        <v>0.75</v>
      </c>
      <c r="Q228" s="266">
        <f>VLOOKUP(L228,'PLAN INDICATIVO ORIGINAL '!$C$13:$M$343,9,0)</f>
        <v>1</v>
      </c>
      <c r="R228" s="266">
        <f>VLOOKUP(L228,'PLAN INDICATIVO ORIGINAL '!$C$13:$M$343,10,0)</f>
        <v>1</v>
      </c>
      <c r="S228" s="266" t="str">
        <f>VLOOKUP(L228,'PLAN INDICATIVO ORIGINAL '!$C$13:$M$343,11,0)</f>
        <v>Porcentaje</v>
      </c>
      <c r="T228" s="258" t="e">
        <f>VLOOKUP(L228,'PLAN INDICATIVO ORIGINAL '!$C$13:$M$343,12,0)</f>
        <v>#REF!</v>
      </c>
      <c r="U228" s="258">
        <f t="shared" ref="U228:Z228" si="423">+N228*100</f>
        <v>25</v>
      </c>
      <c r="V228" s="258">
        <f t="shared" si="423"/>
        <v>50</v>
      </c>
      <c r="W228" s="258">
        <f t="shared" si="423"/>
        <v>75</v>
      </c>
      <c r="X228" s="258">
        <f t="shared" si="423"/>
        <v>100</v>
      </c>
      <c r="Y228" s="258">
        <f t="shared" si="423"/>
        <v>100</v>
      </c>
      <c r="Z228" s="258" t="e">
        <f t="shared" si="423"/>
        <v>#VALUE!</v>
      </c>
      <c r="AA228" s="114" t="str">
        <f>+'PLAN INDICATIVO ORIGINAL '!C293</f>
        <v>P164</v>
      </c>
      <c r="AB228" s="253" t="str">
        <f>+'PLAN INDICATIVO ORIGINAL '!D293</f>
        <v xml:space="preserve">  Política de comunicación institucional realizar, publicada y divulgada</v>
      </c>
      <c r="AC228" s="58" t="str">
        <f>VLOOKUP(AB228,'PLAN INDICATIVO ORIGINAL '!$D$12:$F$313,3,0)</f>
        <v>OFICINA ASESORA DE COMUNICACIONES</v>
      </c>
      <c r="AD228" s="58" t="str">
        <f>VLOOKUP(AB228,'PLAN INDICATIVO ORIGINAL '!$D$12:$F$313,3,0)</f>
        <v>OFICINA ASESORA DE COMUNICACIONES</v>
      </c>
      <c r="AE228" s="58" t="s">
        <v>821</v>
      </c>
      <c r="AF228" s="267">
        <f>VLOOKUP(AA228,'PLAN INDICATIVO ORIGINAL '!$C$13:$M$343,6,0)</f>
        <v>1</v>
      </c>
      <c r="AG228" s="260">
        <f>VLOOKUP(AA228,'PLAN INDICATIVO ORIGINAL '!$C$13:$M$343,7,0)</f>
        <v>1</v>
      </c>
      <c r="AH228" s="260">
        <f>VLOOKUP(AA228,'PLAN INDICATIVO ORIGINAL '!$C$13:$M$343,8,0)</f>
        <v>1</v>
      </c>
      <c r="AI228" s="260">
        <f>VLOOKUP(AA228,'PLAN INDICATIVO ORIGINAL '!$C$13:$M$343,9,0)</f>
        <v>1</v>
      </c>
      <c r="AJ228" s="260">
        <f>VLOOKUP(AA228,'PLAN INDICATIVO ORIGINAL '!$C$13:$M$343,10,0)</f>
        <v>1</v>
      </c>
      <c r="AK228" s="260" t="str">
        <f>VLOOKUP(AA228,'PLAN INDICATIVO ORIGINAL '!$C$13:$M$343,11,0)</f>
        <v>Número</v>
      </c>
      <c r="AL228" s="261" t="e">
        <f>VLOOKUP(AA228,'PLAN INDICATIVO ORIGINAL '!$C$13:$M$343,12,0)</f>
        <v>#REF!</v>
      </c>
      <c r="AM228" s="262">
        <f t="shared" ref="AM228:AR228" si="424">+AF228</f>
        <v>1</v>
      </c>
      <c r="AN228" s="262">
        <f t="shared" si="424"/>
        <v>1</v>
      </c>
      <c r="AO228" s="262">
        <f t="shared" si="424"/>
        <v>1</v>
      </c>
      <c r="AP228" s="262">
        <f t="shared" si="424"/>
        <v>1</v>
      </c>
      <c r="AQ228" s="262">
        <f t="shared" si="424"/>
        <v>1</v>
      </c>
      <c r="AR228" s="262" t="str">
        <f t="shared" si="424"/>
        <v>Número</v>
      </c>
      <c r="AS228" s="263" t="s">
        <v>765</v>
      </c>
      <c r="AV228" s="213" t="s">
        <v>699</v>
      </c>
      <c r="AW228" s="213" t="s">
        <v>690</v>
      </c>
      <c r="AX228" s="213" t="s">
        <v>821</v>
      </c>
      <c r="BI228" s="253">
        <v>166</v>
      </c>
      <c r="BJ228" s="58" t="s">
        <v>690</v>
      </c>
    </row>
    <row r="229" spans="1:62" ht="51.75" customHeight="1">
      <c r="A229" s="253">
        <v>165</v>
      </c>
      <c r="B229" s="253" t="str">
        <f t="shared" si="149"/>
        <v>P165</v>
      </c>
      <c r="C229" s="120" t="s">
        <v>59</v>
      </c>
      <c r="D229" s="287" t="s">
        <v>640</v>
      </c>
      <c r="E229" s="283" t="str">
        <f>+'PLAN INDICATIVO ORIGINAL '!$D$267</f>
        <v>SISTEMA INTEGRAL DE INFORMACIÓN Y COMUNICACIÓN</v>
      </c>
      <c r="F229" s="255" t="str">
        <f>+'PLAN INDICATIVO ORIGINAL '!$D$268</f>
        <v>INFORMACIÓN Y COMUNICACIÓN</v>
      </c>
      <c r="G229" s="255" t="s">
        <v>647</v>
      </c>
      <c r="H229" s="256" t="str">
        <f>+'PLAN INDICATIVO ORIGINAL '!$D$269</f>
        <v>Administrar, promover el uso y apropiación de las tecnologías de la información y las comunicaciones como soporte de la gestión administrativa del sistema penitenciario y carcelario.</v>
      </c>
      <c r="I229" s="256" t="s">
        <v>820</v>
      </c>
      <c r="J229" s="264" t="str">
        <f>+'PLAN INDICATIVO ORIGINAL '!$D$288</f>
        <v>COMUNICACIONES</v>
      </c>
      <c r="K229" s="264" t="s">
        <v>791</v>
      </c>
      <c r="L229" s="141" t="s">
        <v>687</v>
      </c>
      <c r="M229" s="279" t="str">
        <f>+'PLAN INDICATIVO ORIGINAL '!$E$288</f>
        <v>Porcentaje de acciones de la Política de Comunicaciones cumplidas.</v>
      </c>
      <c r="N229" s="266">
        <f>VLOOKUP(L229,'PLAN INDICATIVO ORIGINAL '!$C$13:$M$343,6,0)</f>
        <v>0.25</v>
      </c>
      <c r="O229" s="266">
        <f>VLOOKUP(L229,'PLAN INDICATIVO ORIGINAL '!$C$13:$M$343,7,0)</f>
        <v>0.5</v>
      </c>
      <c r="P229" s="266">
        <f>VLOOKUP(L229,'PLAN INDICATIVO ORIGINAL '!$C$13:$M$343,8,0)</f>
        <v>0.75</v>
      </c>
      <c r="Q229" s="266">
        <f>VLOOKUP(L229,'PLAN INDICATIVO ORIGINAL '!$C$13:$M$343,9,0)</f>
        <v>1</v>
      </c>
      <c r="R229" s="266">
        <f>VLOOKUP(L229,'PLAN INDICATIVO ORIGINAL '!$C$13:$M$343,10,0)</f>
        <v>1</v>
      </c>
      <c r="S229" s="266" t="str">
        <f>VLOOKUP(L229,'PLAN INDICATIVO ORIGINAL '!$C$13:$M$343,11,0)</f>
        <v>Porcentaje</v>
      </c>
      <c r="T229" s="258" t="e">
        <f>VLOOKUP(L229,'PLAN INDICATIVO ORIGINAL '!$C$13:$M$343,12,0)</f>
        <v>#REF!</v>
      </c>
      <c r="U229" s="258">
        <f t="shared" ref="U229:Z229" si="425">+N229*100</f>
        <v>25</v>
      </c>
      <c r="V229" s="258">
        <f t="shared" si="425"/>
        <v>50</v>
      </c>
      <c r="W229" s="258">
        <f t="shared" si="425"/>
        <v>75</v>
      </c>
      <c r="X229" s="258">
        <f t="shared" si="425"/>
        <v>100</v>
      </c>
      <c r="Y229" s="258">
        <f t="shared" si="425"/>
        <v>100</v>
      </c>
      <c r="Z229" s="258" t="e">
        <f t="shared" si="425"/>
        <v>#VALUE!</v>
      </c>
      <c r="AA229" s="114" t="str">
        <f>+'PLAN INDICATIVO ORIGINAL '!C294</f>
        <v>P165</v>
      </c>
      <c r="AB229" s="253" t="str">
        <f>+'PLAN INDICATIVO ORIGINAL '!D294</f>
        <v>Acciones que permitan conocer la efectividad de los canales de comunicación (Raiting, Notas positivas publicadas y Boletines Internos, Notinpec) realizadas</v>
      </c>
      <c r="AC229" s="58" t="str">
        <f>VLOOKUP(AB229,'PLAN INDICATIVO ORIGINAL '!$D$12:$F$313,3,0)</f>
        <v>OFICINA ASESORA DE COMUNICACIONES</v>
      </c>
      <c r="AD229" s="58" t="str">
        <f>VLOOKUP(AB229,'PLAN INDICATIVO ORIGINAL '!$D$12:$F$313,3,0)</f>
        <v>OFICINA ASESORA DE COMUNICACIONES</v>
      </c>
      <c r="AE229" s="58" t="s">
        <v>821</v>
      </c>
      <c r="AF229" s="267">
        <f>VLOOKUP(AA229,'PLAN INDICATIVO ORIGINAL '!$C$13:$M$343,6,0)</f>
        <v>4</v>
      </c>
      <c r="AG229" s="260">
        <f>VLOOKUP(AA229,'PLAN INDICATIVO ORIGINAL '!$C$13:$M$343,7,0)</f>
        <v>4</v>
      </c>
      <c r="AH229" s="260">
        <f>VLOOKUP(AA229,'PLAN INDICATIVO ORIGINAL '!$C$13:$M$343,8,0)</f>
        <v>4</v>
      </c>
      <c r="AI229" s="260">
        <f>VLOOKUP(AA229,'PLAN INDICATIVO ORIGINAL '!$C$13:$M$343,9,0)</f>
        <v>4</v>
      </c>
      <c r="AJ229" s="260">
        <f>VLOOKUP(AA229,'PLAN INDICATIVO ORIGINAL '!$C$13:$M$343,10,0)</f>
        <v>4</v>
      </c>
      <c r="AK229" s="260" t="str">
        <f>VLOOKUP(AA229,'PLAN INDICATIVO ORIGINAL '!$C$13:$M$343,11,0)</f>
        <v>Número</v>
      </c>
      <c r="AL229" s="261" t="e">
        <f>VLOOKUP(AA229,'PLAN INDICATIVO ORIGINAL '!$C$13:$M$343,12,0)</f>
        <v>#REF!</v>
      </c>
      <c r="AM229" s="262">
        <f t="shared" ref="AM229:AR229" si="426">+AF229</f>
        <v>4</v>
      </c>
      <c r="AN229" s="262">
        <f t="shared" si="426"/>
        <v>4</v>
      </c>
      <c r="AO229" s="262">
        <f t="shared" si="426"/>
        <v>4</v>
      </c>
      <c r="AP229" s="262">
        <f t="shared" si="426"/>
        <v>4</v>
      </c>
      <c r="AQ229" s="262">
        <f t="shared" si="426"/>
        <v>4</v>
      </c>
      <c r="AR229" s="262" t="str">
        <f t="shared" si="426"/>
        <v>Número</v>
      </c>
      <c r="AS229" s="263" t="s">
        <v>765</v>
      </c>
      <c r="AV229" s="213" t="s">
        <v>701</v>
      </c>
      <c r="AW229" s="213" t="s">
        <v>690</v>
      </c>
      <c r="AX229" s="213" t="s">
        <v>821</v>
      </c>
      <c r="BI229" s="253">
        <v>167</v>
      </c>
      <c r="BJ229" s="58" t="s">
        <v>690</v>
      </c>
    </row>
    <row r="230" spans="1:62" ht="51.75" customHeight="1">
      <c r="A230" s="253">
        <v>166</v>
      </c>
      <c r="B230" s="253" t="str">
        <f t="shared" si="149"/>
        <v>P166</v>
      </c>
      <c r="C230" s="120" t="s">
        <v>65</v>
      </c>
      <c r="D230" s="287" t="s">
        <v>640</v>
      </c>
      <c r="E230" s="283" t="str">
        <f>+'PLAN INDICATIVO ORIGINAL '!$D$267</f>
        <v>SISTEMA INTEGRAL DE INFORMACIÓN Y COMUNICACIÓN</v>
      </c>
      <c r="F230" s="255" t="str">
        <f>+'PLAN INDICATIVO ORIGINAL '!$D$268</f>
        <v>INFORMACIÓN Y COMUNICACIÓN</v>
      </c>
      <c r="G230" s="255" t="s">
        <v>647</v>
      </c>
      <c r="H230" s="256" t="str">
        <f>+'PLAN INDICATIVO ORIGINAL '!$D$269</f>
        <v>Administrar, promover el uso y apropiación de las tecnologías de la información y las comunicaciones como soporte de la gestión administrativa del sistema penitenciario y carcelario.</v>
      </c>
      <c r="I230" s="256" t="s">
        <v>820</v>
      </c>
      <c r="J230" s="264" t="str">
        <f>+'PLAN INDICATIVO ORIGINAL '!$D$288</f>
        <v>COMUNICACIONES</v>
      </c>
      <c r="K230" s="264" t="s">
        <v>791</v>
      </c>
      <c r="L230" s="141" t="s">
        <v>687</v>
      </c>
      <c r="M230" s="279" t="str">
        <f>+'PLAN INDICATIVO ORIGINAL '!$E$288</f>
        <v>Porcentaje de acciones de la Política de Comunicaciones cumplidas.</v>
      </c>
      <c r="N230" s="266">
        <f>VLOOKUP(L230,'PLAN INDICATIVO ORIGINAL '!$C$13:$M$343,6,0)</f>
        <v>0.25</v>
      </c>
      <c r="O230" s="266">
        <f>VLOOKUP(L230,'PLAN INDICATIVO ORIGINAL '!$C$13:$M$343,7,0)</f>
        <v>0.5</v>
      </c>
      <c r="P230" s="266">
        <f>VLOOKUP(L230,'PLAN INDICATIVO ORIGINAL '!$C$13:$M$343,8,0)</f>
        <v>0.75</v>
      </c>
      <c r="Q230" s="266">
        <f>VLOOKUP(L230,'PLAN INDICATIVO ORIGINAL '!$C$13:$M$343,9,0)</f>
        <v>1</v>
      </c>
      <c r="R230" s="266">
        <f>VLOOKUP(L230,'PLAN INDICATIVO ORIGINAL '!$C$13:$M$343,10,0)</f>
        <v>1</v>
      </c>
      <c r="S230" s="266" t="str">
        <f>VLOOKUP(L230,'PLAN INDICATIVO ORIGINAL '!$C$13:$M$343,11,0)</f>
        <v>Porcentaje</v>
      </c>
      <c r="T230" s="258" t="e">
        <f>VLOOKUP(L230,'PLAN INDICATIVO ORIGINAL '!$C$13:$M$343,12,0)</f>
        <v>#REF!</v>
      </c>
      <c r="U230" s="258">
        <f t="shared" ref="U230:Z230" si="427">+N230*100</f>
        <v>25</v>
      </c>
      <c r="V230" s="258">
        <f t="shared" si="427"/>
        <v>50</v>
      </c>
      <c r="W230" s="258">
        <f t="shared" si="427"/>
        <v>75</v>
      </c>
      <c r="X230" s="258">
        <f t="shared" si="427"/>
        <v>100</v>
      </c>
      <c r="Y230" s="258">
        <f t="shared" si="427"/>
        <v>100</v>
      </c>
      <c r="Z230" s="258" t="e">
        <f t="shared" si="427"/>
        <v>#VALUE!</v>
      </c>
      <c r="AA230" s="114" t="str">
        <f>+'PLAN INDICATIVO ORIGINAL '!C295</f>
        <v>P166</v>
      </c>
      <c r="AB230" s="253" t="str">
        <f>+'PLAN INDICATIVO ORIGINAL '!D295</f>
        <v xml:space="preserve">Esquema de publicación adoptado y difundido </v>
      </c>
      <c r="AC230" s="58" t="str">
        <f>VLOOKUP(AB230,'PLAN INDICATIVO ORIGINAL '!$D$12:$F$313,3,0)</f>
        <v>OFICINA ASESORA DE COMUNICACIONES</v>
      </c>
      <c r="AD230" s="58" t="str">
        <f>VLOOKUP(AB230,'PLAN INDICATIVO ORIGINAL '!$D$12:$F$313,3,0)</f>
        <v>OFICINA ASESORA DE COMUNICACIONES</v>
      </c>
      <c r="AE230" s="58" t="s">
        <v>821</v>
      </c>
      <c r="AF230" s="267">
        <f>VLOOKUP(AA230,'PLAN INDICATIVO ORIGINAL '!$C$13:$M$343,6,0)</f>
        <v>1</v>
      </c>
      <c r="AG230" s="260">
        <f>VLOOKUP(AA230,'PLAN INDICATIVO ORIGINAL '!$C$13:$M$343,7,0)</f>
        <v>1</v>
      </c>
      <c r="AH230" s="260">
        <f>VLOOKUP(AA230,'PLAN INDICATIVO ORIGINAL '!$C$13:$M$343,8,0)</f>
        <v>1</v>
      </c>
      <c r="AI230" s="260">
        <f>VLOOKUP(AA230,'PLAN INDICATIVO ORIGINAL '!$C$13:$M$343,9,0)</f>
        <v>1</v>
      </c>
      <c r="AJ230" s="260">
        <f>VLOOKUP(AA230,'PLAN INDICATIVO ORIGINAL '!$C$13:$M$343,10,0)</f>
        <v>4</v>
      </c>
      <c r="AK230" s="260" t="str">
        <f>VLOOKUP(AA230,'PLAN INDICATIVO ORIGINAL '!$C$13:$M$343,11,0)</f>
        <v>Número</v>
      </c>
      <c r="AL230" s="261" t="e">
        <f>VLOOKUP(AA230,'PLAN INDICATIVO ORIGINAL '!$C$13:$M$343,12,0)</f>
        <v>#REF!</v>
      </c>
      <c r="AM230" s="262">
        <f t="shared" ref="AM230:AR230" si="428">+AF230</f>
        <v>1</v>
      </c>
      <c r="AN230" s="262">
        <f t="shared" si="428"/>
        <v>1</v>
      </c>
      <c r="AO230" s="262">
        <f t="shared" si="428"/>
        <v>1</v>
      </c>
      <c r="AP230" s="262">
        <f t="shared" si="428"/>
        <v>1</v>
      </c>
      <c r="AQ230" s="262">
        <f t="shared" si="428"/>
        <v>4</v>
      </c>
      <c r="AR230" s="262" t="str">
        <f t="shared" si="428"/>
        <v>Número</v>
      </c>
      <c r="AS230" s="263" t="s">
        <v>765</v>
      </c>
      <c r="AV230" s="213" t="s">
        <v>703</v>
      </c>
      <c r="AW230" s="213" t="s">
        <v>690</v>
      </c>
      <c r="AX230" s="213" t="s">
        <v>821</v>
      </c>
      <c r="BI230" s="253">
        <v>168</v>
      </c>
      <c r="BJ230" s="58" t="s">
        <v>690</v>
      </c>
    </row>
    <row r="231" spans="1:62" ht="51.75" customHeight="1">
      <c r="A231" s="253">
        <v>167</v>
      </c>
      <c r="B231" s="253" t="str">
        <f t="shared" si="149"/>
        <v>P167</v>
      </c>
      <c r="C231" s="120" t="s">
        <v>99</v>
      </c>
      <c r="D231" s="287" t="s">
        <v>640</v>
      </c>
      <c r="E231" s="283" t="str">
        <f>+'PLAN INDICATIVO ORIGINAL '!$D$267</f>
        <v>SISTEMA INTEGRAL DE INFORMACIÓN Y COMUNICACIÓN</v>
      </c>
      <c r="F231" s="255" t="str">
        <f>+'PLAN INDICATIVO ORIGINAL '!$D$268</f>
        <v>INFORMACIÓN Y COMUNICACIÓN</v>
      </c>
      <c r="G231" s="255" t="s">
        <v>647</v>
      </c>
      <c r="H231" s="256" t="str">
        <f>+'PLAN INDICATIVO ORIGINAL '!$D$269</f>
        <v>Administrar, promover el uso y apropiación de las tecnologías de la información y las comunicaciones como soporte de la gestión administrativa del sistema penitenciario y carcelario.</v>
      </c>
      <c r="I231" s="256" t="s">
        <v>820</v>
      </c>
      <c r="J231" s="264" t="str">
        <f>+'PLAN INDICATIVO ORIGINAL '!$D$288</f>
        <v>COMUNICACIONES</v>
      </c>
      <c r="K231" s="264" t="s">
        <v>791</v>
      </c>
      <c r="L231" s="141" t="s">
        <v>687</v>
      </c>
      <c r="M231" s="279" t="str">
        <f>+'PLAN INDICATIVO ORIGINAL '!$E$288</f>
        <v>Porcentaje de acciones de la Política de Comunicaciones cumplidas.</v>
      </c>
      <c r="N231" s="266">
        <f>VLOOKUP(L231,'PLAN INDICATIVO ORIGINAL '!$C$13:$M$343,6,0)</f>
        <v>0.25</v>
      </c>
      <c r="O231" s="266">
        <f>VLOOKUP(L231,'PLAN INDICATIVO ORIGINAL '!$C$13:$M$343,7,0)</f>
        <v>0.5</v>
      </c>
      <c r="P231" s="266">
        <f>VLOOKUP(L231,'PLAN INDICATIVO ORIGINAL '!$C$13:$M$343,8,0)</f>
        <v>0.75</v>
      </c>
      <c r="Q231" s="266">
        <f>VLOOKUP(L231,'PLAN INDICATIVO ORIGINAL '!$C$13:$M$343,9,0)</f>
        <v>1</v>
      </c>
      <c r="R231" s="266">
        <f>VLOOKUP(L231,'PLAN INDICATIVO ORIGINAL '!$C$13:$M$343,10,0)</f>
        <v>1</v>
      </c>
      <c r="S231" s="266" t="str">
        <f>VLOOKUP(L231,'PLAN INDICATIVO ORIGINAL '!$C$13:$M$343,11,0)</f>
        <v>Porcentaje</v>
      </c>
      <c r="T231" s="258" t="e">
        <f>VLOOKUP(L231,'PLAN INDICATIVO ORIGINAL '!$C$13:$M$343,12,0)</f>
        <v>#REF!</v>
      </c>
      <c r="U231" s="258">
        <f t="shared" ref="U231:Z231" si="429">+N231*100</f>
        <v>25</v>
      </c>
      <c r="V231" s="258">
        <f t="shared" si="429"/>
        <v>50</v>
      </c>
      <c r="W231" s="258">
        <f t="shared" si="429"/>
        <v>75</v>
      </c>
      <c r="X231" s="258">
        <f t="shared" si="429"/>
        <v>100</v>
      </c>
      <c r="Y231" s="258">
        <f t="shared" si="429"/>
        <v>100</v>
      </c>
      <c r="Z231" s="258" t="e">
        <f t="shared" si="429"/>
        <v>#VALUE!</v>
      </c>
      <c r="AA231" s="114" t="str">
        <f>+'PLAN INDICATIVO ORIGINAL '!C296</f>
        <v>P167</v>
      </c>
      <c r="AB231" s="253" t="str">
        <f>+'PLAN INDICATIVO ORIGINAL '!D296</f>
        <v>Revista institucional en los Establecimientos Carcelarios a nivel nacional, fortalecida.</v>
      </c>
      <c r="AC231" s="58" t="str">
        <f>VLOOKUP(AB231,'PLAN INDICATIVO ORIGINAL '!$D$12:$F$313,3,0)</f>
        <v>OFICINA ASESORA DE COMUNICACIONES</v>
      </c>
      <c r="AD231" s="58" t="str">
        <f>VLOOKUP(AB231,'PLAN INDICATIVO ORIGINAL '!$D$12:$F$313,3,0)</f>
        <v>OFICINA ASESORA DE COMUNICACIONES</v>
      </c>
      <c r="AE231" s="58" t="s">
        <v>821</v>
      </c>
      <c r="AF231" s="267">
        <f>VLOOKUP(AA231,'PLAN INDICATIVO ORIGINAL '!$C$13:$M$343,6,0)</f>
        <v>1</v>
      </c>
      <c r="AG231" s="260">
        <f>VLOOKUP(AA231,'PLAN INDICATIVO ORIGINAL '!$C$13:$M$343,7,0)</f>
        <v>1</v>
      </c>
      <c r="AH231" s="260">
        <f>VLOOKUP(AA231,'PLAN INDICATIVO ORIGINAL '!$C$13:$M$343,8,0)</f>
        <v>1</v>
      </c>
      <c r="AI231" s="260">
        <f>VLOOKUP(AA231,'PLAN INDICATIVO ORIGINAL '!$C$13:$M$343,9,0)</f>
        <v>1</v>
      </c>
      <c r="AJ231" s="260">
        <f>VLOOKUP(AA231,'PLAN INDICATIVO ORIGINAL '!$C$13:$M$343,10,0)</f>
        <v>4</v>
      </c>
      <c r="AK231" s="260" t="str">
        <f>VLOOKUP(AA231,'PLAN INDICATIVO ORIGINAL '!$C$13:$M$343,11,0)</f>
        <v>Número</v>
      </c>
      <c r="AL231" s="261" t="e">
        <f>VLOOKUP(AA231,'PLAN INDICATIVO ORIGINAL '!$C$13:$M$343,12,0)</f>
        <v>#REF!</v>
      </c>
      <c r="AM231" s="262">
        <f t="shared" ref="AM231:AR231" si="430">+AF231</f>
        <v>1</v>
      </c>
      <c r="AN231" s="262">
        <f t="shared" si="430"/>
        <v>1</v>
      </c>
      <c r="AO231" s="262">
        <f t="shared" si="430"/>
        <v>1</v>
      </c>
      <c r="AP231" s="262">
        <f t="shared" si="430"/>
        <v>1</v>
      </c>
      <c r="AQ231" s="262">
        <f t="shared" si="430"/>
        <v>4</v>
      </c>
      <c r="AR231" s="262" t="str">
        <f t="shared" si="430"/>
        <v>Número</v>
      </c>
      <c r="AS231" s="263" t="s">
        <v>765</v>
      </c>
      <c r="AV231" s="213" t="s">
        <v>705</v>
      </c>
      <c r="AW231" s="213" t="s">
        <v>690</v>
      </c>
      <c r="AX231" s="213" t="s">
        <v>821</v>
      </c>
      <c r="BI231" s="253">
        <v>169</v>
      </c>
      <c r="BJ231" s="58" t="s">
        <v>690</v>
      </c>
    </row>
    <row r="232" spans="1:62" ht="56.25" customHeight="1">
      <c r="A232" s="253">
        <v>168</v>
      </c>
      <c r="B232" s="253" t="str">
        <f t="shared" si="149"/>
        <v>P168</v>
      </c>
      <c r="C232" s="126" t="s">
        <v>66</v>
      </c>
      <c r="D232" s="292" t="s">
        <v>640</v>
      </c>
      <c r="E232" s="283" t="str">
        <f>+'PLAN INDICATIVO ORIGINAL '!$D$267</f>
        <v>SISTEMA INTEGRAL DE INFORMACIÓN Y COMUNICACIÓN</v>
      </c>
      <c r="F232" s="255" t="str">
        <f>+'PLAN INDICATIVO ORIGINAL '!$D$268</f>
        <v>INFORMACIÓN Y COMUNICACIÓN</v>
      </c>
      <c r="G232" s="255" t="s">
        <v>647</v>
      </c>
      <c r="H232" s="256" t="str">
        <f>+'PLAN INDICATIVO ORIGINAL '!$D$269</f>
        <v>Administrar, promover el uso y apropiación de las tecnologías de la información y las comunicaciones como soporte de la gestión administrativa del sistema penitenciario y carcelario.</v>
      </c>
      <c r="I232" s="256" t="s">
        <v>820</v>
      </c>
      <c r="J232" s="264" t="str">
        <f>+'PLAN INDICATIVO ORIGINAL '!$D$288</f>
        <v>COMUNICACIONES</v>
      </c>
      <c r="K232" s="264" t="s">
        <v>791</v>
      </c>
      <c r="L232" s="141" t="s">
        <v>687</v>
      </c>
      <c r="M232" s="279" t="str">
        <f>+'PLAN INDICATIVO ORIGINAL '!$E$288</f>
        <v>Porcentaje de acciones de la Política de Comunicaciones cumplidas.</v>
      </c>
      <c r="N232" s="266">
        <f>VLOOKUP(L232,'PLAN INDICATIVO ORIGINAL '!$C$13:$M$343,6,0)</f>
        <v>0.25</v>
      </c>
      <c r="O232" s="266">
        <f>VLOOKUP(L232,'PLAN INDICATIVO ORIGINAL '!$C$13:$M$343,7,0)</f>
        <v>0.5</v>
      </c>
      <c r="P232" s="266">
        <f>VLOOKUP(L232,'PLAN INDICATIVO ORIGINAL '!$C$13:$M$343,8,0)</f>
        <v>0.75</v>
      </c>
      <c r="Q232" s="266">
        <f>VLOOKUP(L232,'PLAN INDICATIVO ORIGINAL '!$C$13:$M$343,9,0)</f>
        <v>1</v>
      </c>
      <c r="R232" s="266">
        <f>VLOOKUP(L232,'PLAN INDICATIVO ORIGINAL '!$C$13:$M$343,10,0)</f>
        <v>1</v>
      </c>
      <c r="S232" s="266" t="str">
        <f>VLOOKUP(L232,'PLAN INDICATIVO ORIGINAL '!$C$13:$M$343,11,0)</f>
        <v>Porcentaje</v>
      </c>
      <c r="T232" s="258" t="e">
        <f>VLOOKUP(L232,'PLAN INDICATIVO ORIGINAL '!$C$13:$M$343,12,0)</f>
        <v>#REF!</v>
      </c>
      <c r="U232" s="258">
        <f t="shared" ref="U232:Z232" si="431">+N232*100</f>
        <v>25</v>
      </c>
      <c r="V232" s="258">
        <f t="shared" si="431"/>
        <v>50</v>
      </c>
      <c r="W232" s="258">
        <f t="shared" si="431"/>
        <v>75</v>
      </c>
      <c r="X232" s="258">
        <f t="shared" si="431"/>
        <v>100</v>
      </c>
      <c r="Y232" s="258">
        <f t="shared" si="431"/>
        <v>100</v>
      </c>
      <c r="Z232" s="258" t="e">
        <f t="shared" si="431"/>
        <v>#VALUE!</v>
      </c>
      <c r="AA232" s="114" t="str">
        <f>+'PLAN INDICATIVO ORIGINAL '!C297</f>
        <v>P168</v>
      </c>
      <c r="AB232" s="253" t="str">
        <f>+'PLAN INDICATIVO ORIGINAL '!D297</f>
        <v>Manual de Comunicación de Crisis elaborado y aprobado</v>
      </c>
      <c r="AC232" s="58" t="str">
        <f>VLOOKUP(AB232,'PLAN INDICATIVO ORIGINAL '!$D$12:$F$313,3,0)</f>
        <v>OFICINA ASESORA DE COMUNICACIONES</v>
      </c>
      <c r="AD232" s="58" t="str">
        <f>VLOOKUP(AB232,'PLAN INDICATIVO ORIGINAL '!$D$12:$F$313,3,0)</f>
        <v>OFICINA ASESORA DE COMUNICACIONES</v>
      </c>
      <c r="AE232" s="58" t="s">
        <v>821</v>
      </c>
      <c r="AF232" s="267">
        <f>VLOOKUP(AA232,'PLAN INDICATIVO ORIGINAL '!$C$13:$M$343,6,0)</f>
        <v>0.5</v>
      </c>
      <c r="AG232" s="268">
        <f>VLOOKUP(AA232,'PLAN INDICATIVO ORIGINAL '!$C$13:$M$343,7,0)</f>
        <v>0.5</v>
      </c>
      <c r="AH232" s="268">
        <f>VLOOKUP(AA232,'PLAN INDICATIVO ORIGINAL '!$C$13:$M$343,8,0)</f>
        <v>0</v>
      </c>
      <c r="AI232" s="268">
        <f>VLOOKUP(AA232,'PLAN INDICATIVO ORIGINAL '!$C$13:$M$343,9,0)</f>
        <v>0</v>
      </c>
      <c r="AJ232" s="268">
        <f>VLOOKUP(AA232,'PLAN INDICATIVO ORIGINAL '!$C$13:$M$343,10,0)</f>
        <v>1</v>
      </c>
      <c r="AK232" s="268" t="str">
        <f>VLOOKUP(AA232,'PLAN INDICATIVO ORIGINAL '!$C$13:$M$343,11,0)</f>
        <v>Porcentaje</v>
      </c>
      <c r="AL232" s="261" t="e">
        <f>VLOOKUP(AA232,'PLAN INDICATIVO ORIGINAL '!$C$13:$M$343,12,0)</f>
        <v>#REF!</v>
      </c>
      <c r="AM232" s="269">
        <f t="shared" ref="AM232:AR232" si="432">+AF232*100</f>
        <v>50</v>
      </c>
      <c r="AN232" s="269">
        <f t="shared" si="432"/>
        <v>50</v>
      </c>
      <c r="AO232" s="269">
        <f t="shared" si="432"/>
        <v>0</v>
      </c>
      <c r="AP232" s="269">
        <f t="shared" si="432"/>
        <v>0</v>
      </c>
      <c r="AQ232" s="269">
        <f t="shared" si="432"/>
        <v>100</v>
      </c>
      <c r="AR232" s="269" t="e">
        <f t="shared" si="432"/>
        <v>#VALUE!</v>
      </c>
      <c r="AS232" s="263" t="s">
        <v>765</v>
      </c>
      <c r="AV232" s="213" t="s">
        <v>707</v>
      </c>
      <c r="AW232" s="213" t="s">
        <v>690</v>
      </c>
      <c r="AX232" s="213" t="s">
        <v>821</v>
      </c>
      <c r="BI232" s="253">
        <v>170</v>
      </c>
      <c r="BJ232" s="58" t="s">
        <v>690</v>
      </c>
    </row>
    <row r="233" spans="1:62" ht="56.25" customHeight="1">
      <c r="A233" s="253">
        <v>169</v>
      </c>
      <c r="B233" s="253" t="str">
        <f t="shared" si="149"/>
        <v>P169</v>
      </c>
      <c r="C233" s="126" t="s">
        <v>66</v>
      </c>
      <c r="D233" s="292" t="s">
        <v>640</v>
      </c>
      <c r="E233" s="283" t="str">
        <f>+'PLAN INDICATIVO ORIGINAL '!$D$267</f>
        <v>SISTEMA INTEGRAL DE INFORMACIÓN Y COMUNICACIÓN</v>
      </c>
      <c r="F233" s="255" t="str">
        <f>+'PLAN INDICATIVO ORIGINAL '!$D$268</f>
        <v>INFORMACIÓN Y COMUNICACIÓN</v>
      </c>
      <c r="G233" s="255" t="s">
        <v>647</v>
      </c>
      <c r="H233" s="256" t="str">
        <f>+'PLAN INDICATIVO ORIGINAL '!$D$269</f>
        <v>Administrar, promover el uso y apropiación de las tecnologías de la información y las comunicaciones como soporte de la gestión administrativa del sistema penitenciario y carcelario.</v>
      </c>
      <c r="I233" s="256" t="s">
        <v>820</v>
      </c>
      <c r="J233" s="264" t="str">
        <f>+'PLAN INDICATIVO ORIGINAL '!$D$288</f>
        <v>COMUNICACIONES</v>
      </c>
      <c r="K233" s="264" t="s">
        <v>791</v>
      </c>
      <c r="L233" s="141" t="s">
        <v>687</v>
      </c>
      <c r="M233" s="279" t="str">
        <f>+'PLAN INDICATIVO ORIGINAL '!$E$288</f>
        <v>Porcentaje de acciones de la Política de Comunicaciones cumplidas.</v>
      </c>
      <c r="N233" s="266">
        <f>VLOOKUP(L233,'PLAN INDICATIVO ORIGINAL '!$C$13:$M$343,6,0)</f>
        <v>0.25</v>
      </c>
      <c r="O233" s="266">
        <f>VLOOKUP(L233,'PLAN INDICATIVO ORIGINAL '!$C$13:$M$343,7,0)</f>
        <v>0.5</v>
      </c>
      <c r="P233" s="266">
        <f>VLOOKUP(L233,'PLAN INDICATIVO ORIGINAL '!$C$13:$M$343,8,0)</f>
        <v>0.75</v>
      </c>
      <c r="Q233" s="266">
        <f>VLOOKUP(L233,'PLAN INDICATIVO ORIGINAL '!$C$13:$M$343,9,0)</f>
        <v>1</v>
      </c>
      <c r="R233" s="266">
        <f>VLOOKUP(L233,'PLAN INDICATIVO ORIGINAL '!$C$13:$M$343,10,0)</f>
        <v>1</v>
      </c>
      <c r="S233" s="266" t="str">
        <f>VLOOKUP(L233,'PLAN INDICATIVO ORIGINAL '!$C$13:$M$343,11,0)</f>
        <v>Porcentaje</v>
      </c>
      <c r="T233" s="258" t="e">
        <f>VLOOKUP(L233,'PLAN INDICATIVO ORIGINAL '!$C$13:$M$343,12,0)</f>
        <v>#REF!</v>
      </c>
      <c r="U233" s="258">
        <f t="shared" ref="U233:Z233" si="433">+N233*100</f>
        <v>25</v>
      </c>
      <c r="V233" s="258">
        <f t="shared" si="433"/>
        <v>50</v>
      </c>
      <c r="W233" s="258">
        <f t="shared" si="433"/>
        <v>75</v>
      </c>
      <c r="X233" s="258">
        <f t="shared" si="433"/>
        <v>100</v>
      </c>
      <c r="Y233" s="258">
        <f t="shared" si="433"/>
        <v>100</v>
      </c>
      <c r="Z233" s="258" t="e">
        <f t="shared" si="433"/>
        <v>#VALUE!</v>
      </c>
      <c r="AA233" s="114" t="str">
        <f>+'PLAN INDICATIVO ORIGINAL '!C298</f>
        <v>P169</v>
      </c>
      <c r="AB233" s="253" t="str">
        <f>+'PLAN INDICATIVO ORIGINAL '!D298</f>
        <v>Videos Institucionales elaborados y editados.</v>
      </c>
      <c r="AC233" s="58" t="str">
        <f>VLOOKUP(AB233,'PLAN INDICATIVO ORIGINAL '!$D$12:$F$313,3,0)</f>
        <v>OFICINA ASESORA DE COMUNICACIONES</v>
      </c>
      <c r="AD233" s="58" t="str">
        <f>VLOOKUP(AB233,'PLAN INDICATIVO ORIGINAL '!$D$12:$F$313,3,0)</f>
        <v>OFICINA ASESORA DE COMUNICACIONES</v>
      </c>
      <c r="AE233" s="58" t="s">
        <v>821</v>
      </c>
      <c r="AF233" s="259">
        <f>VLOOKUP(AA233,'PLAN INDICATIVO ORIGINAL '!$C$13:$M$343,6,0)</f>
        <v>4</v>
      </c>
      <c r="AG233" s="260">
        <f>VLOOKUP(AA233,'PLAN INDICATIVO ORIGINAL '!$C$13:$M$343,7,0)</f>
        <v>4</v>
      </c>
      <c r="AH233" s="260">
        <f>VLOOKUP(AA233,'PLAN INDICATIVO ORIGINAL '!$C$13:$M$343,8,0)</f>
        <v>4</v>
      </c>
      <c r="AI233" s="260">
        <f>VLOOKUP(AA233,'PLAN INDICATIVO ORIGINAL '!$C$13:$M$343,9,0)</f>
        <v>4</v>
      </c>
      <c r="AJ233" s="260">
        <f>VLOOKUP(AA233,'PLAN INDICATIVO ORIGINAL '!$C$13:$M$343,10,0)</f>
        <v>16</v>
      </c>
      <c r="AK233" s="260" t="str">
        <f>VLOOKUP(AA233,'PLAN INDICATIVO ORIGINAL '!$C$13:$M$343,11,0)</f>
        <v>Número</v>
      </c>
      <c r="AL233" s="261" t="e">
        <f>VLOOKUP(AA233,'PLAN INDICATIVO ORIGINAL '!$C$13:$M$343,12,0)</f>
        <v>#REF!</v>
      </c>
      <c r="AM233" s="262">
        <f t="shared" ref="AM233:AR233" si="434">+AF233</f>
        <v>4</v>
      </c>
      <c r="AN233" s="262">
        <f t="shared" si="434"/>
        <v>4</v>
      </c>
      <c r="AO233" s="262">
        <f t="shared" si="434"/>
        <v>4</v>
      </c>
      <c r="AP233" s="262">
        <f t="shared" si="434"/>
        <v>4</v>
      </c>
      <c r="AQ233" s="262">
        <f t="shared" si="434"/>
        <v>16</v>
      </c>
      <c r="AR233" s="262" t="str">
        <f t="shared" si="434"/>
        <v>Número</v>
      </c>
      <c r="AS233" s="263" t="s">
        <v>765</v>
      </c>
      <c r="AV233" s="213" t="s">
        <v>709</v>
      </c>
      <c r="AW233" s="213" t="s">
        <v>690</v>
      </c>
      <c r="AX233" s="213" t="s">
        <v>821</v>
      </c>
      <c r="BI233" s="253">
        <v>15</v>
      </c>
      <c r="BJ233" s="58" t="s">
        <v>690</v>
      </c>
    </row>
    <row r="234" spans="1:62" ht="56.25" customHeight="1">
      <c r="A234" s="253">
        <v>170</v>
      </c>
      <c r="B234" s="253" t="str">
        <f t="shared" si="149"/>
        <v>P170</v>
      </c>
      <c r="C234" s="126" t="s">
        <v>66</v>
      </c>
      <c r="D234" s="292" t="s">
        <v>640</v>
      </c>
      <c r="E234" s="283" t="str">
        <f>+'PLAN INDICATIVO ORIGINAL '!$D$267</f>
        <v>SISTEMA INTEGRAL DE INFORMACIÓN Y COMUNICACIÓN</v>
      </c>
      <c r="F234" s="255" t="str">
        <f>+'PLAN INDICATIVO ORIGINAL '!$D$268</f>
        <v>INFORMACIÓN Y COMUNICACIÓN</v>
      </c>
      <c r="G234" s="255" t="s">
        <v>647</v>
      </c>
      <c r="H234" s="256" t="str">
        <f>+'PLAN INDICATIVO ORIGINAL '!$D$269</f>
        <v>Administrar, promover el uso y apropiación de las tecnologías de la información y las comunicaciones como soporte de la gestión administrativa del sistema penitenciario y carcelario.</v>
      </c>
      <c r="I234" s="256" t="s">
        <v>820</v>
      </c>
      <c r="J234" s="264" t="str">
        <f>+'PLAN INDICATIVO ORIGINAL '!$D$288</f>
        <v>COMUNICACIONES</v>
      </c>
      <c r="K234" s="264" t="s">
        <v>791</v>
      </c>
      <c r="L234" s="141" t="s">
        <v>687</v>
      </c>
      <c r="M234" s="279" t="str">
        <f>+'PLAN INDICATIVO ORIGINAL '!$E$288</f>
        <v>Porcentaje de acciones de la Política de Comunicaciones cumplidas.</v>
      </c>
      <c r="N234" s="266">
        <f>VLOOKUP(L234,'PLAN INDICATIVO ORIGINAL '!$C$13:$M$343,6,0)</f>
        <v>0.25</v>
      </c>
      <c r="O234" s="266">
        <f>VLOOKUP(L234,'PLAN INDICATIVO ORIGINAL '!$C$13:$M$343,7,0)</f>
        <v>0.5</v>
      </c>
      <c r="P234" s="266">
        <f>VLOOKUP(L234,'PLAN INDICATIVO ORIGINAL '!$C$13:$M$343,8,0)</f>
        <v>0.75</v>
      </c>
      <c r="Q234" s="266">
        <f>VLOOKUP(L234,'PLAN INDICATIVO ORIGINAL '!$C$13:$M$343,9,0)</f>
        <v>1</v>
      </c>
      <c r="R234" s="266">
        <f>VLOOKUP(L234,'PLAN INDICATIVO ORIGINAL '!$C$13:$M$343,10,0)</f>
        <v>1</v>
      </c>
      <c r="S234" s="266" t="str">
        <f>VLOOKUP(L234,'PLAN INDICATIVO ORIGINAL '!$C$13:$M$343,11,0)</f>
        <v>Porcentaje</v>
      </c>
      <c r="T234" s="258" t="e">
        <f>VLOOKUP(L234,'PLAN INDICATIVO ORIGINAL '!$C$13:$M$343,12,0)</f>
        <v>#REF!</v>
      </c>
      <c r="U234" s="258">
        <f t="shared" ref="U234:Z234" si="435">+N234*100</f>
        <v>25</v>
      </c>
      <c r="V234" s="258">
        <f t="shared" si="435"/>
        <v>50</v>
      </c>
      <c r="W234" s="258">
        <f t="shared" si="435"/>
        <v>75</v>
      </c>
      <c r="X234" s="258">
        <f t="shared" si="435"/>
        <v>100</v>
      </c>
      <c r="Y234" s="258">
        <f t="shared" si="435"/>
        <v>100</v>
      </c>
      <c r="Z234" s="258" t="e">
        <f t="shared" si="435"/>
        <v>#VALUE!</v>
      </c>
      <c r="AA234" s="114" t="str">
        <f>+'PLAN INDICATIVO ORIGINAL '!C299</f>
        <v>P170</v>
      </c>
      <c r="AB234" s="253" t="str">
        <f>+'PLAN INDICATIVO ORIGINAL '!D299</f>
        <v>Cartilla del Interno diseñada, aprobada e impresa.</v>
      </c>
      <c r="AC234" s="58" t="str">
        <f>VLOOKUP(AB234,'PLAN INDICATIVO ORIGINAL '!$D$12:$F$313,3,0)</f>
        <v>OFICINA ASESORA DE COMUNICACIONES</v>
      </c>
      <c r="AD234" s="58" t="str">
        <f>VLOOKUP(AB234,'PLAN INDICATIVO ORIGINAL '!$D$12:$F$313,3,0)</f>
        <v>OFICINA ASESORA DE COMUNICACIONES</v>
      </c>
      <c r="AE234" s="58" t="s">
        <v>821</v>
      </c>
      <c r="AF234" s="259">
        <f>VLOOKUP(AA234,'PLAN INDICATIVO ORIGINAL '!$C$13:$M$343,6,0)</f>
        <v>1</v>
      </c>
      <c r="AG234" s="260">
        <f>VLOOKUP(AA234,'PLAN INDICATIVO ORIGINAL '!$C$13:$M$343,7,0)</f>
        <v>0</v>
      </c>
      <c r="AH234" s="260">
        <f>VLOOKUP(AA234,'PLAN INDICATIVO ORIGINAL '!$C$13:$M$343,8,0)</f>
        <v>0</v>
      </c>
      <c r="AI234" s="260">
        <f>VLOOKUP(AA234,'PLAN INDICATIVO ORIGINAL '!$C$13:$M$343,9,0)</f>
        <v>0</v>
      </c>
      <c r="AJ234" s="260">
        <f>VLOOKUP(AA234,'PLAN INDICATIVO ORIGINAL '!$C$13:$M$343,10,0)</f>
        <v>1</v>
      </c>
      <c r="AK234" s="260" t="str">
        <f>VLOOKUP(AA234,'PLAN INDICATIVO ORIGINAL '!$C$13:$M$343,11,0)</f>
        <v>Número</v>
      </c>
      <c r="AL234" s="261" t="e">
        <f>VLOOKUP(AA234,'PLAN INDICATIVO ORIGINAL '!$C$13:$M$343,12,0)</f>
        <v>#REF!</v>
      </c>
      <c r="AM234" s="262">
        <f t="shared" ref="AM234:AR234" si="436">+AF234</f>
        <v>1</v>
      </c>
      <c r="AN234" s="262">
        <f t="shared" si="436"/>
        <v>0</v>
      </c>
      <c r="AO234" s="262">
        <f t="shared" si="436"/>
        <v>0</v>
      </c>
      <c r="AP234" s="262">
        <f t="shared" si="436"/>
        <v>0</v>
      </c>
      <c r="AQ234" s="262">
        <f t="shared" si="436"/>
        <v>1</v>
      </c>
      <c r="AR234" s="262" t="str">
        <f t="shared" si="436"/>
        <v>Número</v>
      </c>
      <c r="AS234" s="263" t="s">
        <v>765</v>
      </c>
      <c r="AV234" s="213" t="s">
        <v>711</v>
      </c>
      <c r="AW234" s="213" t="s">
        <v>690</v>
      </c>
      <c r="AX234" s="213" t="s">
        <v>821</v>
      </c>
      <c r="BI234" s="253">
        <v>21</v>
      </c>
      <c r="BJ234" s="58" t="s">
        <v>690</v>
      </c>
    </row>
    <row r="235" spans="1:62" ht="56.25" customHeight="1">
      <c r="A235" s="253">
        <v>15</v>
      </c>
      <c r="B235" s="253" t="str">
        <f t="shared" si="149"/>
        <v>P15</v>
      </c>
      <c r="C235" s="126" t="s">
        <v>66</v>
      </c>
      <c r="D235" s="292" t="s">
        <v>640</v>
      </c>
      <c r="E235" s="283" t="str">
        <f>+'PLAN INDICATIVO ORIGINAL '!$D$267</f>
        <v>SISTEMA INTEGRAL DE INFORMACIÓN Y COMUNICACIÓN</v>
      </c>
      <c r="F235" s="255" t="str">
        <f>+'PLAN INDICATIVO ORIGINAL '!$D$268</f>
        <v>INFORMACIÓN Y COMUNICACIÓN</v>
      </c>
      <c r="G235" s="255" t="s">
        <v>647</v>
      </c>
      <c r="H235" s="256" t="str">
        <f>+'PLAN INDICATIVO ORIGINAL '!$D$269</f>
        <v>Administrar, promover el uso y apropiación de las tecnologías de la información y las comunicaciones como soporte de la gestión administrativa del sistema penitenciario y carcelario.</v>
      </c>
      <c r="I235" s="256" t="s">
        <v>820</v>
      </c>
      <c r="J235" s="264" t="str">
        <f>+'PLAN INDICATIVO ORIGINAL '!$D$288</f>
        <v>COMUNICACIONES</v>
      </c>
      <c r="K235" s="264" t="s">
        <v>791</v>
      </c>
      <c r="L235" s="141" t="s">
        <v>687</v>
      </c>
      <c r="M235" s="279" t="str">
        <f>+'PLAN INDICATIVO ORIGINAL '!$E$288</f>
        <v>Porcentaje de acciones de la Política de Comunicaciones cumplidas.</v>
      </c>
      <c r="N235" s="266">
        <f>VLOOKUP(L235,'PLAN INDICATIVO ORIGINAL '!$C$13:$M$343,6,0)</f>
        <v>0.25</v>
      </c>
      <c r="O235" s="266">
        <f>VLOOKUP(L235,'PLAN INDICATIVO ORIGINAL '!$C$13:$M$343,7,0)</f>
        <v>0.5</v>
      </c>
      <c r="P235" s="266">
        <f>VLOOKUP(L235,'PLAN INDICATIVO ORIGINAL '!$C$13:$M$343,8,0)</f>
        <v>0.75</v>
      </c>
      <c r="Q235" s="266">
        <f>VLOOKUP(L235,'PLAN INDICATIVO ORIGINAL '!$C$13:$M$343,9,0)</f>
        <v>1</v>
      </c>
      <c r="R235" s="266">
        <f>VLOOKUP(L235,'PLAN INDICATIVO ORIGINAL '!$C$13:$M$343,10,0)</f>
        <v>1</v>
      </c>
      <c r="S235" s="266" t="str">
        <f>VLOOKUP(L235,'PLAN INDICATIVO ORIGINAL '!$C$13:$M$343,11,0)</f>
        <v>Porcentaje</v>
      </c>
      <c r="T235" s="258" t="e">
        <f>VLOOKUP(L235,'PLAN INDICATIVO ORIGINAL '!$C$13:$M$343,12,0)</f>
        <v>#REF!</v>
      </c>
      <c r="U235" s="258">
        <f t="shared" ref="U235:Z235" si="437">+N235*100</f>
        <v>25</v>
      </c>
      <c r="V235" s="258">
        <f t="shared" si="437"/>
        <v>50</v>
      </c>
      <c r="W235" s="258">
        <f t="shared" si="437"/>
        <v>75</v>
      </c>
      <c r="X235" s="258">
        <f t="shared" si="437"/>
        <v>100</v>
      </c>
      <c r="Y235" s="258">
        <f t="shared" si="437"/>
        <v>100</v>
      </c>
      <c r="Z235" s="258" t="e">
        <f t="shared" si="437"/>
        <v>#VALUE!</v>
      </c>
      <c r="AA235" s="253" t="str">
        <f>+'PLAN INDICATIVO ORIGINAL '!C300</f>
        <v>P15</v>
      </c>
      <c r="AB235" s="253" t="str">
        <f>+'PLAN INDICATIVO ORIGINAL '!D300</f>
        <v>Centro de monitoreo de medios creado con equipos de última tecnología que facilite el seguimiento a las noticias que conciernen al Instituto.</v>
      </c>
      <c r="AC235" s="58" t="str">
        <f>VLOOKUP(AB235,'PLAN INDICATIVO ORIGINAL '!$D$12:$F$313,3,0)</f>
        <v>OFICINA ASESORA DE COMUNICACIONES</v>
      </c>
      <c r="AD235" s="58" t="str">
        <f>VLOOKUP(AB235,'PLAN INDICATIVO ORIGINAL '!$D$12:$F$313,3,0)</f>
        <v>OFICINA ASESORA DE COMUNICACIONES</v>
      </c>
      <c r="AE235" s="58" t="s">
        <v>821</v>
      </c>
      <c r="AF235" s="267">
        <f>VLOOKUP(AA235,'PLAN INDICATIVO ORIGINAL '!$C$13:$M$343,6,0)</f>
        <v>1</v>
      </c>
      <c r="AG235" s="268">
        <f>VLOOKUP(AA235,'PLAN INDICATIVO ORIGINAL '!$C$13:$M$343,7,0)</f>
        <v>0</v>
      </c>
      <c r="AH235" s="268">
        <f>VLOOKUP(AA235,'PLAN INDICATIVO ORIGINAL '!$C$13:$M$343,8,0)</f>
        <v>0</v>
      </c>
      <c r="AI235" s="268">
        <f>VLOOKUP(AA235,'PLAN INDICATIVO ORIGINAL '!$C$13:$M$343,9,0)</f>
        <v>0</v>
      </c>
      <c r="AJ235" s="268">
        <f>VLOOKUP(AA235,'PLAN INDICATIVO ORIGINAL '!$C$13:$M$343,10,0)</f>
        <v>1</v>
      </c>
      <c r="AK235" s="268" t="str">
        <f>VLOOKUP(AA235,'PLAN INDICATIVO ORIGINAL '!$C$13:$M$343,11,0)</f>
        <v>Porcentaje</v>
      </c>
      <c r="AL235" s="261" t="e">
        <f>VLOOKUP(AA235,'PLAN INDICATIVO ORIGINAL '!$C$13:$M$343,12,0)</f>
        <v>#REF!</v>
      </c>
      <c r="AM235" s="269">
        <f t="shared" ref="AM235:AR235" si="438">+AF235*100</f>
        <v>100</v>
      </c>
      <c r="AN235" s="269">
        <f t="shared" si="438"/>
        <v>0</v>
      </c>
      <c r="AO235" s="269">
        <f t="shared" si="438"/>
        <v>0</v>
      </c>
      <c r="AP235" s="269">
        <f t="shared" si="438"/>
        <v>0</v>
      </c>
      <c r="AQ235" s="269">
        <f t="shared" si="438"/>
        <v>100</v>
      </c>
      <c r="AR235" s="269" t="e">
        <f t="shared" si="438"/>
        <v>#VALUE!</v>
      </c>
      <c r="AS235" s="263" t="s">
        <v>765</v>
      </c>
      <c r="AV235" s="213" t="s">
        <v>713</v>
      </c>
      <c r="AW235" s="213" t="s">
        <v>690</v>
      </c>
      <c r="AX235" s="213" t="s">
        <v>821</v>
      </c>
      <c r="BI235" s="145">
        <v>54</v>
      </c>
      <c r="BJ235" s="58" t="s">
        <v>690</v>
      </c>
    </row>
    <row r="236" spans="1:62" ht="114" customHeight="1">
      <c r="A236" s="253">
        <v>21</v>
      </c>
      <c r="B236" s="253" t="str">
        <f t="shared" si="149"/>
        <v>P21</v>
      </c>
      <c r="C236" s="126"/>
      <c r="D236" s="292" t="s">
        <v>640</v>
      </c>
      <c r="E236" s="283" t="str">
        <f>+'PLAN INDICATIVO ORIGINAL '!$D$267</f>
        <v>SISTEMA INTEGRAL DE INFORMACIÓN Y COMUNICACIÓN</v>
      </c>
      <c r="F236" s="255" t="str">
        <f>+'PLAN INDICATIVO ORIGINAL '!$D$268</f>
        <v>INFORMACIÓN Y COMUNICACIÓN</v>
      </c>
      <c r="G236" s="255" t="s">
        <v>647</v>
      </c>
      <c r="H236" s="256" t="str">
        <f>+'PLAN INDICATIVO ORIGINAL '!$D$269</f>
        <v>Administrar, promover el uso y apropiación de las tecnologías de la información y las comunicaciones como soporte de la gestión administrativa del sistema penitenciario y carcelario.</v>
      </c>
      <c r="I236" s="256" t="s">
        <v>820</v>
      </c>
      <c r="J236" s="264" t="str">
        <f>+'PLAN INDICATIVO ORIGINAL '!$D$288</f>
        <v>COMUNICACIONES</v>
      </c>
      <c r="K236" s="264" t="s">
        <v>791</v>
      </c>
      <c r="L236" s="141" t="s">
        <v>687</v>
      </c>
      <c r="M236" s="279" t="str">
        <f>+'PLAN INDICATIVO ORIGINAL '!$E$288</f>
        <v>Porcentaje de acciones de la Política de Comunicaciones cumplidas.</v>
      </c>
      <c r="N236" s="266">
        <f>VLOOKUP(L236,'PLAN INDICATIVO ORIGINAL '!$C$13:$M$343,6,0)</f>
        <v>0.25</v>
      </c>
      <c r="O236" s="266">
        <f>VLOOKUP(L236,'PLAN INDICATIVO ORIGINAL '!$C$13:$M$343,7,0)</f>
        <v>0.5</v>
      </c>
      <c r="P236" s="266">
        <f>VLOOKUP(L236,'PLAN INDICATIVO ORIGINAL '!$C$13:$M$343,8,0)</f>
        <v>0.75</v>
      </c>
      <c r="Q236" s="266">
        <f>VLOOKUP(L236,'PLAN INDICATIVO ORIGINAL '!$C$13:$M$343,9,0)</f>
        <v>1</v>
      </c>
      <c r="R236" s="266">
        <f>VLOOKUP(L236,'PLAN INDICATIVO ORIGINAL '!$C$13:$M$343,10,0)</f>
        <v>1</v>
      </c>
      <c r="S236" s="266" t="str">
        <f>VLOOKUP(L236,'PLAN INDICATIVO ORIGINAL '!$C$13:$M$343,11,0)</f>
        <v>Porcentaje</v>
      </c>
      <c r="T236" s="258" t="e">
        <f>VLOOKUP(L236,'PLAN INDICATIVO ORIGINAL '!$C$13:$M$343,12,0)</f>
        <v>#REF!</v>
      </c>
      <c r="U236" s="258">
        <f t="shared" ref="U236:Z236" si="439">+N236*100</f>
        <v>25</v>
      </c>
      <c r="V236" s="258">
        <f t="shared" si="439"/>
        <v>50</v>
      </c>
      <c r="W236" s="258">
        <f t="shared" si="439"/>
        <v>75</v>
      </c>
      <c r="X236" s="258">
        <f t="shared" si="439"/>
        <v>100</v>
      </c>
      <c r="Y236" s="258">
        <f t="shared" si="439"/>
        <v>100</v>
      </c>
      <c r="Z236" s="258" t="e">
        <f t="shared" si="439"/>
        <v>#VALUE!</v>
      </c>
      <c r="AA236" s="253" t="str">
        <f>+'PLAN INDICATIVO ORIGINAL '!C301</f>
        <v>P21</v>
      </c>
      <c r="AB236" s="253" t="str">
        <f>+'PLAN INDICATIVO ORIGINAL '!D301</f>
        <v>Equipos de última tecnología dotados  para el desarrollo de las funciones propias de la oficina asesora de Comunicaciones</v>
      </c>
      <c r="AC236" s="58" t="str">
        <f>VLOOKUP(AB236,'PLAN INDICATIVO ORIGINAL '!$D$12:$F$313,3,0)</f>
        <v>OFICINA ASESORA DE COMUNICACIONES</v>
      </c>
      <c r="AD236" s="58" t="str">
        <f>VLOOKUP(AB236,'PLAN INDICATIVO ORIGINAL '!$D$12:$F$313,3,0)</f>
        <v>OFICINA ASESORA DE COMUNICACIONES</v>
      </c>
      <c r="AE236" s="58" t="s">
        <v>821</v>
      </c>
      <c r="AF236" s="267">
        <f>VLOOKUP(AA236,'PLAN INDICATIVO ORIGINAL '!$C$13:$M$343,6,0)</f>
        <v>1</v>
      </c>
      <c r="AG236" s="268">
        <f>VLOOKUP(AA236,'PLAN INDICATIVO ORIGINAL '!$C$13:$M$343,7,0)</f>
        <v>0</v>
      </c>
      <c r="AH236" s="268">
        <f>VLOOKUP(AA236,'PLAN INDICATIVO ORIGINAL '!$C$13:$M$343,8,0)</f>
        <v>0</v>
      </c>
      <c r="AI236" s="268">
        <f>VLOOKUP(AA236,'PLAN INDICATIVO ORIGINAL '!$C$13:$M$343,9,0)</f>
        <v>0</v>
      </c>
      <c r="AJ236" s="268">
        <f>VLOOKUP(AA236,'PLAN INDICATIVO ORIGINAL '!$C$13:$M$343,10,0)</f>
        <v>1</v>
      </c>
      <c r="AK236" s="268" t="str">
        <f>VLOOKUP(AA236,'PLAN INDICATIVO ORIGINAL '!$C$13:$M$343,11,0)</f>
        <v>Porcentaje</v>
      </c>
      <c r="AL236" s="261" t="e">
        <f>VLOOKUP(AA236,'PLAN INDICATIVO ORIGINAL '!$C$13:$M$343,12,0)</f>
        <v>#REF!</v>
      </c>
      <c r="AM236" s="269">
        <f t="shared" ref="AM236:AR236" si="440">+AF236*100</f>
        <v>100</v>
      </c>
      <c r="AN236" s="269">
        <f t="shared" si="440"/>
        <v>0</v>
      </c>
      <c r="AO236" s="269">
        <f t="shared" si="440"/>
        <v>0</v>
      </c>
      <c r="AP236" s="269">
        <f t="shared" si="440"/>
        <v>0</v>
      </c>
      <c r="AQ236" s="269">
        <f t="shared" si="440"/>
        <v>100</v>
      </c>
      <c r="AR236" s="269" t="e">
        <f t="shared" si="440"/>
        <v>#VALUE!</v>
      </c>
      <c r="AS236" s="263" t="s">
        <v>765</v>
      </c>
      <c r="AV236" s="213" t="s">
        <v>715</v>
      </c>
      <c r="AW236" s="213" t="s">
        <v>690</v>
      </c>
      <c r="AX236" s="213" t="s">
        <v>821</v>
      </c>
      <c r="BI236" s="145">
        <v>243</v>
      </c>
      <c r="BJ236" s="58" t="s">
        <v>337</v>
      </c>
    </row>
    <row r="237" spans="1:62" ht="56.25" customHeight="1">
      <c r="A237" s="145">
        <v>54</v>
      </c>
      <c r="B237" s="253" t="str">
        <f t="shared" si="149"/>
        <v>P54</v>
      </c>
      <c r="C237" s="126" t="s">
        <v>69</v>
      </c>
      <c r="D237" s="292" t="s">
        <v>640</v>
      </c>
      <c r="E237" s="283" t="str">
        <f>+'PLAN INDICATIVO ORIGINAL '!$D$267</f>
        <v>SISTEMA INTEGRAL DE INFORMACIÓN Y COMUNICACIÓN</v>
      </c>
      <c r="F237" s="255" t="str">
        <f>+'PLAN INDICATIVO ORIGINAL '!$D$268</f>
        <v>INFORMACIÓN Y COMUNICACIÓN</v>
      </c>
      <c r="G237" s="255" t="s">
        <v>647</v>
      </c>
      <c r="H237" s="256" t="str">
        <f>+'PLAN INDICATIVO ORIGINAL '!$D$269</f>
        <v>Administrar, promover el uso y apropiación de las tecnologías de la información y las comunicaciones como soporte de la gestión administrativa del sistema penitenciario y carcelario.</v>
      </c>
      <c r="I237" s="256" t="s">
        <v>820</v>
      </c>
      <c r="J237" s="264" t="str">
        <f>+'PLAN INDICATIVO ORIGINAL '!$D$288</f>
        <v>COMUNICACIONES</v>
      </c>
      <c r="K237" s="264" t="s">
        <v>791</v>
      </c>
      <c r="L237" s="141" t="s">
        <v>687</v>
      </c>
      <c r="M237" s="279" t="str">
        <f>+'PLAN INDICATIVO ORIGINAL '!$E$288</f>
        <v>Porcentaje de acciones de la Política de Comunicaciones cumplidas.</v>
      </c>
      <c r="N237" s="266">
        <f>VLOOKUP(L237,'PLAN INDICATIVO ORIGINAL '!$C$13:$M$343,6,0)</f>
        <v>0.25</v>
      </c>
      <c r="O237" s="266">
        <f>VLOOKUP(L237,'PLAN INDICATIVO ORIGINAL '!$C$13:$M$343,7,0)</f>
        <v>0.5</v>
      </c>
      <c r="P237" s="266">
        <f>VLOOKUP(L237,'PLAN INDICATIVO ORIGINAL '!$C$13:$M$343,8,0)</f>
        <v>0.75</v>
      </c>
      <c r="Q237" s="266">
        <f>VLOOKUP(L237,'PLAN INDICATIVO ORIGINAL '!$C$13:$M$343,9,0)</f>
        <v>1</v>
      </c>
      <c r="R237" s="266">
        <f>VLOOKUP(L237,'PLAN INDICATIVO ORIGINAL '!$C$13:$M$343,10,0)</f>
        <v>1</v>
      </c>
      <c r="S237" s="266" t="str">
        <f>VLOOKUP(L237,'PLAN INDICATIVO ORIGINAL '!$C$13:$M$343,11,0)</f>
        <v>Porcentaje</v>
      </c>
      <c r="T237" s="258" t="e">
        <f>VLOOKUP(L237,'PLAN INDICATIVO ORIGINAL '!$C$13:$M$343,12,0)</f>
        <v>#REF!</v>
      </c>
      <c r="U237" s="258">
        <f t="shared" ref="U237:Z237" si="441">+N237*100</f>
        <v>25</v>
      </c>
      <c r="V237" s="258">
        <f t="shared" si="441"/>
        <v>50</v>
      </c>
      <c r="W237" s="258">
        <f t="shared" si="441"/>
        <v>75</v>
      </c>
      <c r="X237" s="258">
        <f t="shared" si="441"/>
        <v>100</v>
      </c>
      <c r="Y237" s="258">
        <f t="shared" si="441"/>
        <v>100</v>
      </c>
      <c r="Z237" s="258" t="e">
        <f t="shared" si="441"/>
        <v>#VALUE!</v>
      </c>
      <c r="AA237" s="145" t="str">
        <f>+'PLAN INDICATIVO ORIGINAL '!C302</f>
        <v>P54</v>
      </c>
      <c r="AB237" s="253" t="str">
        <f>+'PLAN INDICATIVO ORIGINAL '!D302</f>
        <v xml:space="preserve">Lineamientos y diseño establecidos para la implementación del muro informativo en los pabellones de cada uno de los ERON del país, con el fin de que los internos tengan acceso a la información institucional, nacional e internacional. </v>
      </c>
      <c r="AC237" s="58" t="str">
        <f>VLOOKUP(AB237,'PLAN INDICATIVO ORIGINAL '!$D$12:$F$313,3,0)</f>
        <v>OFICINA ASESORA DE COMUNICACIONES</v>
      </c>
      <c r="AD237" s="58" t="str">
        <f>VLOOKUP(AB237,'PLAN INDICATIVO ORIGINAL '!$D$12:$F$313,3,0)</f>
        <v>OFICINA ASESORA DE COMUNICACIONES</v>
      </c>
      <c r="AE237" s="58" t="s">
        <v>821</v>
      </c>
      <c r="AF237" s="267">
        <f>VLOOKUP(AA237,'PLAN INDICATIVO ORIGINAL '!$C$13:$M$343,6,0)</f>
        <v>1</v>
      </c>
      <c r="AG237" s="268">
        <f>VLOOKUP(AA237,'PLAN INDICATIVO ORIGINAL '!$C$13:$M$343,7,0)</f>
        <v>0</v>
      </c>
      <c r="AH237" s="268">
        <f>VLOOKUP(AA237,'PLAN INDICATIVO ORIGINAL '!$C$13:$M$343,8,0)</f>
        <v>0</v>
      </c>
      <c r="AI237" s="268">
        <f>VLOOKUP(AA237,'PLAN INDICATIVO ORIGINAL '!$C$13:$M$343,9,0)</f>
        <v>0</v>
      </c>
      <c r="AJ237" s="268">
        <f>VLOOKUP(AA237,'PLAN INDICATIVO ORIGINAL '!$C$13:$M$343,10,0)</f>
        <v>1</v>
      </c>
      <c r="AK237" s="268" t="str">
        <f>VLOOKUP(AA237,'PLAN INDICATIVO ORIGINAL '!$C$13:$M$343,11,0)</f>
        <v>Porcentaje</v>
      </c>
      <c r="AL237" s="261" t="e">
        <f>VLOOKUP(AA237,'PLAN INDICATIVO ORIGINAL '!$C$13:$M$343,12,0)</f>
        <v>#REF!</v>
      </c>
      <c r="AM237" s="269">
        <f t="shared" ref="AM237:AR237" si="442">+AF237*100</f>
        <v>100</v>
      </c>
      <c r="AN237" s="269">
        <f t="shared" si="442"/>
        <v>0</v>
      </c>
      <c r="AO237" s="269">
        <f t="shared" si="442"/>
        <v>0</v>
      </c>
      <c r="AP237" s="269">
        <f t="shared" si="442"/>
        <v>0</v>
      </c>
      <c r="AQ237" s="269">
        <f t="shared" si="442"/>
        <v>100</v>
      </c>
      <c r="AR237" s="269" t="e">
        <f t="shared" si="442"/>
        <v>#VALUE!</v>
      </c>
      <c r="AS237" s="263" t="s">
        <v>765</v>
      </c>
      <c r="AV237" s="213" t="s">
        <v>717</v>
      </c>
      <c r="AW237" s="213" t="s">
        <v>690</v>
      </c>
      <c r="AX237" s="213" t="s">
        <v>821</v>
      </c>
      <c r="BI237" s="164">
        <v>171</v>
      </c>
      <c r="BJ237" s="58" t="s">
        <v>493</v>
      </c>
    </row>
    <row r="238" spans="1:62" ht="56.25" customHeight="1">
      <c r="A238" s="145">
        <v>243</v>
      </c>
      <c r="B238" s="253" t="str">
        <f t="shared" si="149"/>
        <v>P243</v>
      </c>
      <c r="C238" s="126" t="s">
        <v>69</v>
      </c>
      <c r="D238" s="292" t="s">
        <v>640</v>
      </c>
      <c r="E238" s="283" t="str">
        <f>+'PLAN INDICATIVO ORIGINAL '!$D$267</f>
        <v>SISTEMA INTEGRAL DE INFORMACIÓN Y COMUNICACIÓN</v>
      </c>
      <c r="F238" s="255" t="str">
        <f>+'PLAN INDICATIVO ORIGINAL '!$D$268</f>
        <v>INFORMACIÓN Y COMUNICACIÓN</v>
      </c>
      <c r="G238" s="255" t="s">
        <v>647</v>
      </c>
      <c r="H238" s="256" t="str">
        <f>+'PLAN INDICATIVO ORIGINAL '!$D$269</f>
        <v>Administrar, promover el uso y apropiación de las tecnologías de la información y las comunicaciones como soporte de la gestión administrativa del sistema penitenciario y carcelario.</v>
      </c>
      <c r="I238" s="256" t="s">
        <v>820</v>
      </c>
      <c r="J238" s="264" t="str">
        <f>+'PLAN INDICATIVO ORIGINAL '!$D$288</f>
        <v>COMUNICACIONES</v>
      </c>
      <c r="K238" s="264"/>
      <c r="L238" s="141"/>
      <c r="M238" s="279"/>
      <c r="N238" s="258"/>
      <c r="O238" s="258"/>
      <c r="P238" s="258"/>
      <c r="Q238" s="258"/>
      <c r="R238" s="258"/>
      <c r="S238" s="258"/>
      <c r="T238" s="258" t="s">
        <v>774</v>
      </c>
      <c r="U238" s="258"/>
      <c r="V238" s="258"/>
      <c r="W238" s="258"/>
      <c r="X238" s="258"/>
      <c r="Y238" s="258"/>
      <c r="Z238" s="258"/>
      <c r="AA238" s="145" t="str">
        <f>+'PLAN INDICATIVO ORIGINAL '!C303</f>
        <v>P243</v>
      </c>
      <c r="AB238" s="145" t="str">
        <f>+'PLAN INDICATIVO ORIGINAL '!D303</f>
        <v xml:space="preserve">Requerimientos asociados a eventos y/o logistica que conlleven a mejorar la percepción de la comunidad y la potenciaolización de la imagen de la entidad ante los grupos de interés, atendidos.  </v>
      </c>
      <c r="AC238" s="58" t="str">
        <f>VLOOKUP(AB238,'PLAN INDICATIVO ORIGINAL '!$D$12:$F$313,3,0)</f>
        <v>GRUPO DE RELACIONES PUBLICAS Y PROTOCOLO</v>
      </c>
      <c r="AD238" s="58" t="str">
        <f>VLOOKUP(AB238,'PLAN INDICATIVO ORIGINAL '!$D$12:$F$313,3,0)</f>
        <v>GRUPO DE RELACIONES PUBLICAS Y PROTOCOLO</v>
      </c>
      <c r="AE238" s="58" t="s">
        <v>792</v>
      </c>
      <c r="AF238" s="267">
        <f>VLOOKUP(AA238,'PLAN INDICATIVO ORIGINAL '!$C$13:$M$343,6,0)</f>
        <v>1</v>
      </c>
      <c r="AG238" s="268">
        <f>VLOOKUP(AA238,'PLAN INDICATIVO ORIGINAL '!$C$13:$M$343,7,0)</f>
        <v>1</v>
      </c>
      <c r="AH238" s="268">
        <f>VLOOKUP(AA238,'PLAN INDICATIVO ORIGINAL '!$C$13:$M$343,8,0)</f>
        <v>1</v>
      </c>
      <c r="AI238" s="268">
        <f>VLOOKUP(AA238,'PLAN INDICATIVO ORIGINAL '!$C$13:$M$343,9,0)</f>
        <v>1</v>
      </c>
      <c r="AJ238" s="268">
        <f>VLOOKUP(AA238,'PLAN INDICATIVO ORIGINAL '!$C$13:$M$343,10,0)</f>
        <v>1</v>
      </c>
      <c r="AK238" s="268" t="str">
        <f>VLOOKUP(AA238,'PLAN INDICATIVO ORIGINAL '!$C$13:$M$343,11,0)</f>
        <v>Porcentaje</v>
      </c>
      <c r="AL238" s="261" t="e">
        <f>VLOOKUP(AA238,'PLAN INDICATIVO ORIGINAL '!$C$13:$M$343,12,0)</f>
        <v>#REF!</v>
      </c>
      <c r="AM238" s="269">
        <f t="shared" ref="AM238:AR238" si="443">+AF238*100</f>
        <v>100</v>
      </c>
      <c r="AN238" s="269">
        <f t="shared" si="443"/>
        <v>100</v>
      </c>
      <c r="AO238" s="269">
        <f t="shared" si="443"/>
        <v>100</v>
      </c>
      <c r="AP238" s="269">
        <f t="shared" si="443"/>
        <v>100</v>
      </c>
      <c r="AQ238" s="269">
        <f t="shared" si="443"/>
        <v>100</v>
      </c>
      <c r="AR238" s="269" t="e">
        <f t="shared" si="443"/>
        <v>#VALUE!</v>
      </c>
      <c r="AS238" s="263" t="s">
        <v>765</v>
      </c>
      <c r="AV238" s="213" t="s">
        <v>719</v>
      </c>
      <c r="AW238" s="213" t="s">
        <v>337</v>
      </c>
      <c r="AX238" s="213" t="s">
        <v>792</v>
      </c>
      <c r="BI238" s="253">
        <v>174</v>
      </c>
      <c r="BJ238" s="58" t="s">
        <v>493</v>
      </c>
    </row>
    <row r="239" spans="1:62" ht="54" customHeight="1">
      <c r="A239" s="164">
        <v>171</v>
      </c>
      <c r="B239" s="253" t="str">
        <f t="shared" si="149"/>
        <v>P171</v>
      </c>
      <c r="C239" s="135" t="s">
        <v>36</v>
      </c>
      <c r="D239" s="254" t="s">
        <v>640</v>
      </c>
      <c r="E239" s="283" t="str">
        <f>+'PLAN INDICATIVO ORIGINAL '!$D$267</f>
        <v>SISTEMA INTEGRAL DE INFORMACIÓN Y COMUNICACIÓN</v>
      </c>
      <c r="F239" s="255" t="str">
        <f>+'PLAN INDICATIVO ORIGINAL '!$D$268</f>
        <v>INFORMACIÓN Y COMUNICACIÓN</v>
      </c>
      <c r="G239" s="255" t="s">
        <v>647</v>
      </c>
      <c r="H239" s="256" t="str">
        <f>+'PLAN INDICATIVO ORIGINAL '!$D$269</f>
        <v>Administrar, promover el uso y apropiación de las tecnologías de la información y las comunicaciones como soporte de la gestión administrativa del sistema penitenciario y carcelario.</v>
      </c>
      <c r="I239" s="256" t="s">
        <v>822</v>
      </c>
      <c r="J239" s="264" t="str">
        <f>+'PLAN INDICATIVO ORIGINAL '!$D$304</f>
        <v>SISIPEC</v>
      </c>
      <c r="K239" s="264" t="s">
        <v>767</v>
      </c>
      <c r="L239" s="141" t="str">
        <f>+'PLAN INDICATIVO ORIGINAL '!$C$304</f>
        <v>I38</v>
      </c>
      <c r="M239" s="265" t="str">
        <f>+'PLAN INDICATIVO ORIGINAL '!$E$304</f>
        <v>Porcentaje de Implementación de la estrategia de interoperabilidad de los sistemas de información de las entidades del sector justicia.</v>
      </c>
      <c r="N239" s="266">
        <f>VLOOKUP(L239,'PLAN INDICATIVO ORIGINAL '!$C$13:$M$343,6,0)</f>
        <v>0.5</v>
      </c>
      <c r="O239" s="266">
        <f>VLOOKUP(L239,'PLAN INDICATIVO ORIGINAL '!$C$13:$M$343,7,0)</f>
        <v>1</v>
      </c>
      <c r="P239" s="266">
        <f>VLOOKUP(L239,'PLAN INDICATIVO ORIGINAL '!$C$13:$M$343,8,0)</f>
        <v>0</v>
      </c>
      <c r="Q239" s="266">
        <f>VLOOKUP(L239,'PLAN INDICATIVO ORIGINAL '!$C$13:$M$343,9,0)</f>
        <v>0</v>
      </c>
      <c r="R239" s="266">
        <f>VLOOKUP(L239,'PLAN INDICATIVO ORIGINAL '!$C$13:$M$343,10,0)</f>
        <v>1</v>
      </c>
      <c r="S239" s="266" t="str">
        <f>VLOOKUP(L239,'PLAN INDICATIVO ORIGINAL '!$C$13:$M$343,11,0)</f>
        <v>Porcentaje</v>
      </c>
      <c r="T239" s="258" t="e">
        <f>VLOOKUP(L239,'PLAN INDICATIVO ORIGINAL '!$C$13:$M$343,12,0)</f>
        <v>#REF!</v>
      </c>
      <c r="U239" s="258">
        <f t="shared" ref="U239:Z239" si="444">+N239*100</f>
        <v>50</v>
      </c>
      <c r="V239" s="258">
        <f t="shared" si="444"/>
        <v>100</v>
      </c>
      <c r="W239" s="258">
        <f t="shared" si="444"/>
        <v>0</v>
      </c>
      <c r="X239" s="258">
        <f t="shared" si="444"/>
        <v>0</v>
      </c>
      <c r="Y239" s="258">
        <f t="shared" si="444"/>
        <v>100</v>
      </c>
      <c r="Z239" s="258" t="e">
        <f t="shared" si="444"/>
        <v>#VALUE!</v>
      </c>
      <c r="AA239" s="114" t="str">
        <f>+'PLAN INDICATIVO ORIGINAL '!C306</f>
        <v>P171</v>
      </c>
      <c r="AB239" s="164" t="str">
        <f>+'PLAN INDICATIVO ORIGINAL '!D306</f>
        <v>Estrategia de interoperabilidad entre los sistemas de información de las entidades del sector justicia, diseñada e implementada.</v>
      </c>
      <c r="AC239" s="58" t="str">
        <f>VLOOKUP(AB239,'PLAN INDICATIVO ORIGINAL '!$D$12:$F$313,3,0)</f>
        <v xml:space="preserve">OFICINA DE SISTEMAS DE INFORMACIÓN </v>
      </c>
      <c r="AD239" s="58" t="str">
        <f>VLOOKUP(AB239,'PLAN INDICATIVO ORIGINAL '!$D$12:$F$313,3,0)</f>
        <v xml:space="preserve">OFICINA DE SISTEMAS DE INFORMACIÓN </v>
      </c>
      <c r="AE239" s="58" t="s">
        <v>807</v>
      </c>
      <c r="AF239" s="267">
        <f>VLOOKUP(AA239,'PLAN INDICATIVO ORIGINAL '!$C$13:$M$343,6,0)</f>
        <v>0.5</v>
      </c>
      <c r="AG239" s="268">
        <f>VLOOKUP(AA239,'PLAN INDICATIVO ORIGINAL '!$C$13:$M$343,7,0)</f>
        <v>1</v>
      </c>
      <c r="AH239" s="268">
        <f>VLOOKUP(AA239,'PLAN INDICATIVO ORIGINAL '!$C$13:$M$343,8,0)</f>
        <v>0</v>
      </c>
      <c r="AI239" s="268">
        <f>VLOOKUP(AA239,'PLAN INDICATIVO ORIGINAL '!$C$13:$M$343,9,0)</f>
        <v>0</v>
      </c>
      <c r="AJ239" s="268">
        <f>VLOOKUP(AA239,'PLAN INDICATIVO ORIGINAL '!$C$13:$M$343,10,0)</f>
        <v>1</v>
      </c>
      <c r="AK239" s="268" t="str">
        <f>VLOOKUP(AA239,'PLAN INDICATIVO ORIGINAL '!$C$13:$M$343,11,0)</f>
        <v>Porcentaje</v>
      </c>
      <c r="AL239" s="261" t="e">
        <f>VLOOKUP(AA239,'PLAN INDICATIVO ORIGINAL '!$C$13:$M$343,12,0)</f>
        <v>#REF!</v>
      </c>
      <c r="AM239" s="269">
        <f t="shared" ref="AM239:AR239" si="445">+AF239*100</f>
        <v>50</v>
      </c>
      <c r="AN239" s="269">
        <f t="shared" si="445"/>
        <v>100</v>
      </c>
      <c r="AO239" s="269">
        <f t="shared" si="445"/>
        <v>0</v>
      </c>
      <c r="AP239" s="269">
        <f t="shared" si="445"/>
        <v>0</v>
      </c>
      <c r="AQ239" s="269">
        <f t="shared" si="445"/>
        <v>100</v>
      </c>
      <c r="AR239" s="269" t="e">
        <f t="shared" si="445"/>
        <v>#VALUE!</v>
      </c>
      <c r="AS239" s="263" t="s">
        <v>765</v>
      </c>
      <c r="AV239" s="213" t="s">
        <v>727</v>
      </c>
      <c r="AW239" s="213" t="s">
        <v>493</v>
      </c>
      <c r="AX239" s="213" t="s">
        <v>807</v>
      </c>
      <c r="BI239" s="253">
        <v>80</v>
      </c>
      <c r="BJ239" s="58" t="s">
        <v>493</v>
      </c>
    </row>
    <row r="240" spans="1:62" ht="54" customHeight="1">
      <c r="A240" s="253">
        <v>174</v>
      </c>
      <c r="B240" s="253" t="str">
        <f t="shared" si="149"/>
        <v>P174</v>
      </c>
      <c r="C240" s="135" t="s">
        <v>36</v>
      </c>
      <c r="D240" s="254" t="s">
        <v>640</v>
      </c>
      <c r="E240" s="283" t="str">
        <f>+'PLAN INDICATIVO ORIGINAL '!$D$267</f>
        <v>SISTEMA INTEGRAL DE INFORMACIÓN Y COMUNICACIÓN</v>
      </c>
      <c r="F240" s="255" t="str">
        <f>+'PLAN INDICATIVO ORIGINAL '!$D$268</f>
        <v>INFORMACIÓN Y COMUNICACIÓN</v>
      </c>
      <c r="G240" s="255" t="s">
        <v>647</v>
      </c>
      <c r="H240" s="256" t="str">
        <f>+'PLAN INDICATIVO ORIGINAL '!$D$269</f>
        <v>Administrar, promover el uso y apropiación de las tecnologías de la información y las comunicaciones como soporte de la gestión administrativa del sistema penitenciario y carcelario.</v>
      </c>
      <c r="I240" s="256" t="s">
        <v>822</v>
      </c>
      <c r="J240" s="264" t="str">
        <f>+'PLAN INDICATIVO ORIGINAL '!$D$304</f>
        <v>SISIPEC</v>
      </c>
      <c r="K240" s="264" t="s">
        <v>767</v>
      </c>
      <c r="L240" s="141" t="str">
        <f>+'PLAN INDICATIVO ORIGINAL '!$C$304</f>
        <v>I38</v>
      </c>
      <c r="M240" s="265" t="str">
        <f>+'PLAN INDICATIVO ORIGINAL '!$E$304</f>
        <v>Porcentaje de Implementación de la estrategia de interoperabilidad de los sistemas de información de las entidades del sector justicia.</v>
      </c>
      <c r="N240" s="266">
        <f>VLOOKUP(L240,'PLAN INDICATIVO ORIGINAL '!$C$13:$M$343,6,0)</f>
        <v>0.5</v>
      </c>
      <c r="O240" s="266">
        <f>VLOOKUP(L240,'PLAN INDICATIVO ORIGINAL '!$C$13:$M$343,7,0)</f>
        <v>1</v>
      </c>
      <c r="P240" s="266">
        <f>VLOOKUP(L240,'PLAN INDICATIVO ORIGINAL '!$C$13:$M$343,8,0)</f>
        <v>0</v>
      </c>
      <c r="Q240" s="266">
        <f>VLOOKUP(L240,'PLAN INDICATIVO ORIGINAL '!$C$13:$M$343,9,0)</f>
        <v>0</v>
      </c>
      <c r="R240" s="266">
        <f>VLOOKUP(L240,'PLAN INDICATIVO ORIGINAL '!$C$13:$M$343,10,0)</f>
        <v>1</v>
      </c>
      <c r="S240" s="266" t="str">
        <f>VLOOKUP(L240,'PLAN INDICATIVO ORIGINAL '!$C$13:$M$343,11,0)</f>
        <v>Porcentaje</v>
      </c>
      <c r="T240" s="258" t="e">
        <f>VLOOKUP(L240,'PLAN INDICATIVO ORIGINAL '!$C$13:$M$343,12,0)</f>
        <v>#REF!</v>
      </c>
      <c r="U240" s="258">
        <f t="shared" ref="U240:Z240" si="446">+N240*100</f>
        <v>50</v>
      </c>
      <c r="V240" s="258">
        <f t="shared" si="446"/>
        <v>100</v>
      </c>
      <c r="W240" s="258">
        <f t="shared" si="446"/>
        <v>0</v>
      </c>
      <c r="X240" s="258">
        <f t="shared" si="446"/>
        <v>0</v>
      </c>
      <c r="Y240" s="258">
        <f t="shared" si="446"/>
        <v>100</v>
      </c>
      <c r="Z240" s="258" t="e">
        <f t="shared" si="446"/>
        <v>#VALUE!</v>
      </c>
      <c r="AA240" s="114" t="str">
        <f>+'PLAN INDICATIVO ORIGINAL '!C307</f>
        <v>P174</v>
      </c>
      <c r="AB240" s="253" t="str">
        <f>+'PLAN INDICATIVO ORIGINAL '!D307</f>
        <v xml:space="preserve">Suscribir Convenio entre el INPEC y el Min-Defensa para lograr la conectividad y el soporte técnico al aplicativo SISIPEC web de los establecimientos de reclusión especiales para miembros de la fuerza pública </v>
      </c>
      <c r="AC240" s="58" t="str">
        <f>VLOOKUP(AB240,'PLAN INDICATIVO ORIGINAL '!$D$12:$F$313,3,0)</f>
        <v xml:space="preserve">OFICINA DE SISTEMAS DE INFORMACIÓN </v>
      </c>
      <c r="AD240" s="58" t="str">
        <f>VLOOKUP(AB240,'PLAN INDICATIVO ORIGINAL '!$D$12:$F$313,3,0)</f>
        <v xml:space="preserve">OFICINA DE SISTEMAS DE INFORMACIÓN </v>
      </c>
      <c r="AE240" s="58" t="s">
        <v>807</v>
      </c>
      <c r="AF240" s="259">
        <f>VLOOKUP(AA240,'PLAN INDICATIVO ORIGINAL '!$C$13:$M$343,6,0)</f>
        <v>1</v>
      </c>
      <c r="AG240" s="260">
        <f>VLOOKUP(AA240,'PLAN INDICATIVO ORIGINAL '!$C$13:$M$343,7,0)</f>
        <v>0</v>
      </c>
      <c r="AH240" s="260">
        <f>VLOOKUP(AA240,'PLAN INDICATIVO ORIGINAL '!$C$13:$M$343,8,0)</f>
        <v>0</v>
      </c>
      <c r="AI240" s="260">
        <f>VLOOKUP(AA240,'PLAN INDICATIVO ORIGINAL '!$C$13:$M$343,9,0)</f>
        <v>0</v>
      </c>
      <c r="AJ240" s="260">
        <f>VLOOKUP(AA240,'PLAN INDICATIVO ORIGINAL '!$C$13:$M$343,10,0)</f>
        <v>1</v>
      </c>
      <c r="AK240" s="260" t="str">
        <f>VLOOKUP(AA240,'PLAN INDICATIVO ORIGINAL '!$C$13:$M$343,11,0)</f>
        <v>Número</v>
      </c>
      <c r="AL240" s="261" t="e">
        <f>VLOOKUP(AA240,'PLAN INDICATIVO ORIGINAL '!$C$13:$M$343,12,0)</f>
        <v>#REF!</v>
      </c>
      <c r="AM240" s="262">
        <f t="shared" ref="AM240:AR240" si="447">+AF240</f>
        <v>1</v>
      </c>
      <c r="AN240" s="262">
        <f t="shared" si="447"/>
        <v>0</v>
      </c>
      <c r="AO240" s="262">
        <f t="shared" si="447"/>
        <v>0</v>
      </c>
      <c r="AP240" s="262">
        <f t="shared" si="447"/>
        <v>0</v>
      </c>
      <c r="AQ240" s="262">
        <f t="shared" si="447"/>
        <v>1</v>
      </c>
      <c r="AR240" s="262" t="str">
        <f t="shared" si="447"/>
        <v>Número</v>
      </c>
      <c r="AS240" s="263" t="s">
        <v>765</v>
      </c>
      <c r="AV240" s="213" t="s">
        <v>729</v>
      </c>
      <c r="AW240" s="213" t="s">
        <v>493</v>
      </c>
      <c r="AX240" s="213" t="s">
        <v>807</v>
      </c>
      <c r="BI240" s="253">
        <v>11</v>
      </c>
      <c r="BJ240" s="58" t="s">
        <v>493</v>
      </c>
    </row>
    <row r="241" spans="1:62" ht="54" customHeight="1">
      <c r="A241" s="253">
        <v>80</v>
      </c>
      <c r="B241" s="253" t="str">
        <f t="shared" si="149"/>
        <v>P80</v>
      </c>
      <c r="C241" s="135" t="s">
        <v>36</v>
      </c>
      <c r="D241" s="254" t="s">
        <v>640</v>
      </c>
      <c r="E241" s="283" t="str">
        <f>+'PLAN INDICATIVO ORIGINAL '!$D$267</f>
        <v>SISTEMA INTEGRAL DE INFORMACIÓN Y COMUNICACIÓN</v>
      </c>
      <c r="F241" s="255" t="str">
        <f>+'PLAN INDICATIVO ORIGINAL '!$D$268</f>
        <v>INFORMACIÓN Y COMUNICACIÓN</v>
      </c>
      <c r="G241" s="255" t="s">
        <v>647</v>
      </c>
      <c r="H241" s="256" t="str">
        <f>+'PLAN INDICATIVO ORIGINAL '!$D$269</f>
        <v>Administrar, promover el uso y apropiación de las tecnologías de la información y las comunicaciones como soporte de la gestión administrativa del sistema penitenciario y carcelario.</v>
      </c>
      <c r="I241" s="256" t="s">
        <v>822</v>
      </c>
      <c r="J241" s="264" t="str">
        <f>+'PLAN INDICATIVO ORIGINAL '!$D$304</f>
        <v>SISIPEC</v>
      </c>
      <c r="K241" s="264" t="s">
        <v>767</v>
      </c>
      <c r="L241" s="141" t="str">
        <f>+'PLAN INDICATIVO ORIGINAL '!$C$304</f>
        <v>I38</v>
      </c>
      <c r="M241" s="265" t="str">
        <f>+'PLAN INDICATIVO ORIGINAL '!$E$304</f>
        <v>Porcentaje de Implementación de la estrategia de interoperabilidad de los sistemas de información de las entidades del sector justicia.</v>
      </c>
      <c r="N241" s="266">
        <f>VLOOKUP(L241,'PLAN INDICATIVO ORIGINAL '!$C$13:$M$343,6,0)</f>
        <v>0.5</v>
      </c>
      <c r="O241" s="266">
        <f>VLOOKUP(L241,'PLAN INDICATIVO ORIGINAL '!$C$13:$M$343,7,0)</f>
        <v>1</v>
      </c>
      <c r="P241" s="266">
        <f>VLOOKUP(L241,'PLAN INDICATIVO ORIGINAL '!$C$13:$M$343,8,0)</f>
        <v>0</v>
      </c>
      <c r="Q241" s="266">
        <f>VLOOKUP(L241,'PLAN INDICATIVO ORIGINAL '!$C$13:$M$343,9,0)</f>
        <v>0</v>
      </c>
      <c r="R241" s="266">
        <f>VLOOKUP(L241,'PLAN INDICATIVO ORIGINAL '!$C$13:$M$343,10,0)</f>
        <v>1</v>
      </c>
      <c r="S241" s="266" t="str">
        <f>VLOOKUP(L241,'PLAN INDICATIVO ORIGINAL '!$C$13:$M$343,11,0)</f>
        <v>Porcentaje</v>
      </c>
      <c r="T241" s="258" t="e">
        <f>VLOOKUP(L241,'PLAN INDICATIVO ORIGINAL '!$C$13:$M$343,12,0)</f>
        <v>#REF!</v>
      </c>
      <c r="U241" s="258">
        <f t="shared" ref="U241:Z241" si="448">+N241*100</f>
        <v>50</v>
      </c>
      <c r="V241" s="258">
        <f t="shared" si="448"/>
        <v>100</v>
      </c>
      <c r="W241" s="258">
        <f t="shared" si="448"/>
        <v>0</v>
      </c>
      <c r="X241" s="258">
        <f t="shared" si="448"/>
        <v>0</v>
      </c>
      <c r="Y241" s="258">
        <f t="shared" si="448"/>
        <v>100</v>
      </c>
      <c r="Z241" s="258" t="e">
        <f t="shared" si="448"/>
        <v>#VALUE!</v>
      </c>
      <c r="AA241" s="253" t="str">
        <f>+'PLAN INDICATIVO ORIGINAL '!C308</f>
        <v>P80</v>
      </c>
      <c r="AB241" s="253" t="str">
        <f>+'PLAN INDICATIVO ORIGINAL '!D308</f>
        <v>Servicio de WEB service desarrollado</v>
      </c>
      <c r="AC241" s="58" t="str">
        <f>VLOOKUP(AB241,'PLAN INDICATIVO ORIGINAL '!$D$12:$F$313,3,0)</f>
        <v xml:space="preserve">OFICINA DE SISTEMAS DE INFORMACIÓN </v>
      </c>
      <c r="AD241" s="58" t="str">
        <f>VLOOKUP(AB241,'PLAN INDICATIVO ORIGINAL '!$D$12:$F$313,3,0)</f>
        <v xml:space="preserve">OFICINA DE SISTEMAS DE INFORMACIÓN </v>
      </c>
      <c r="AE241" s="58" t="s">
        <v>807</v>
      </c>
      <c r="AF241" s="259">
        <f>VLOOKUP(AA241,'PLAN INDICATIVO ORIGINAL '!$C$13:$M$343,6,0)</f>
        <v>1</v>
      </c>
      <c r="AG241" s="260">
        <f>VLOOKUP(AA241,'PLAN INDICATIVO ORIGINAL '!$C$13:$M$343,7,0)</f>
        <v>0</v>
      </c>
      <c r="AH241" s="260">
        <f>VLOOKUP(AA241,'PLAN INDICATIVO ORIGINAL '!$C$13:$M$343,8,0)</f>
        <v>0</v>
      </c>
      <c r="AI241" s="260">
        <f>VLOOKUP(AA241,'PLAN INDICATIVO ORIGINAL '!$C$13:$M$343,9,0)</f>
        <v>0</v>
      </c>
      <c r="AJ241" s="260">
        <f>VLOOKUP(AA241,'PLAN INDICATIVO ORIGINAL '!$C$13:$M$343,10,0)</f>
        <v>1</v>
      </c>
      <c r="AK241" s="260" t="str">
        <f>VLOOKUP(AA241,'PLAN INDICATIVO ORIGINAL '!$C$13:$M$343,11,0)</f>
        <v>Número</v>
      </c>
      <c r="AL241" s="261" t="e">
        <f>VLOOKUP(AA241,'PLAN INDICATIVO ORIGINAL '!$C$13:$M$343,12,0)</f>
        <v>#REF!</v>
      </c>
      <c r="AM241" s="262">
        <f t="shared" ref="AM241:AR241" si="449">+AF241</f>
        <v>1</v>
      </c>
      <c r="AN241" s="262">
        <f t="shared" si="449"/>
        <v>0</v>
      </c>
      <c r="AO241" s="262">
        <f t="shared" si="449"/>
        <v>0</v>
      </c>
      <c r="AP241" s="262">
        <f t="shared" si="449"/>
        <v>0</v>
      </c>
      <c r="AQ241" s="262">
        <f t="shared" si="449"/>
        <v>1</v>
      </c>
      <c r="AR241" s="262" t="str">
        <f t="shared" si="449"/>
        <v>Número</v>
      </c>
      <c r="AS241" s="263" t="s">
        <v>765</v>
      </c>
      <c r="AV241" s="213" t="s">
        <v>731</v>
      </c>
      <c r="AW241" s="213" t="s">
        <v>493</v>
      </c>
      <c r="AX241" s="213" t="s">
        <v>807</v>
      </c>
      <c r="BI241" s="253">
        <v>27</v>
      </c>
      <c r="BJ241" s="58" t="s">
        <v>493</v>
      </c>
    </row>
    <row r="242" spans="1:62" ht="54" customHeight="1">
      <c r="A242" s="253">
        <v>11</v>
      </c>
      <c r="B242" s="253" t="str">
        <f t="shared" si="149"/>
        <v>P11</v>
      </c>
      <c r="C242" s="135" t="s">
        <v>36</v>
      </c>
      <c r="D242" s="254" t="s">
        <v>640</v>
      </c>
      <c r="E242" s="283" t="str">
        <f>+'PLAN INDICATIVO ORIGINAL '!$D$267</f>
        <v>SISTEMA INTEGRAL DE INFORMACIÓN Y COMUNICACIÓN</v>
      </c>
      <c r="F242" s="255" t="str">
        <f>+'PLAN INDICATIVO ORIGINAL '!$D$268</f>
        <v>INFORMACIÓN Y COMUNICACIÓN</v>
      </c>
      <c r="G242" s="255" t="s">
        <v>647</v>
      </c>
      <c r="H242" s="256" t="str">
        <f>+'PLAN INDICATIVO ORIGINAL '!$D$269</f>
        <v>Administrar, promover el uso y apropiación de las tecnologías de la información y las comunicaciones como soporte de la gestión administrativa del sistema penitenciario y carcelario.</v>
      </c>
      <c r="I242" s="256" t="s">
        <v>822</v>
      </c>
      <c r="J242" s="264" t="str">
        <f>+'PLAN INDICATIVO ORIGINAL '!$D$304</f>
        <v>SISIPEC</v>
      </c>
      <c r="K242" s="264" t="s">
        <v>767</v>
      </c>
      <c r="L242" s="141" t="s">
        <v>725</v>
      </c>
      <c r="M242" s="265" t="str">
        <f>+'PLAN INDICATIVO ORIGINAL '!$E$305</f>
        <v>Porcentaje de Módulos migrados y desarrollados (SISIPEC)</v>
      </c>
      <c r="N242" s="266">
        <f>VLOOKUP(L242,'PLAN INDICATIVO ORIGINAL '!$C$13:$M$343,6,0)</f>
        <v>1</v>
      </c>
      <c r="O242" s="266">
        <f>VLOOKUP(L242,'PLAN INDICATIVO ORIGINAL '!$C$13:$M$343,7,0)</f>
        <v>1</v>
      </c>
      <c r="P242" s="266">
        <f>VLOOKUP(L242,'PLAN INDICATIVO ORIGINAL '!$C$13:$M$343,8,0)</f>
        <v>1</v>
      </c>
      <c r="Q242" s="266">
        <f>VLOOKUP(L242,'PLAN INDICATIVO ORIGINAL '!$C$13:$M$343,9,0)</f>
        <v>1</v>
      </c>
      <c r="R242" s="266">
        <f>VLOOKUP(L242,'PLAN INDICATIVO ORIGINAL '!$C$13:$M$343,10,0)</f>
        <v>4</v>
      </c>
      <c r="S242" s="266" t="str">
        <f>VLOOKUP(L242,'PLAN INDICATIVO ORIGINAL '!$C$13:$M$343,11,0)</f>
        <v>Porcentaje</v>
      </c>
      <c r="T242" s="258" t="e">
        <f>VLOOKUP(L242,'PLAN INDICATIVO ORIGINAL '!$C$13:$M$343,12,0)</f>
        <v>#REF!</v>
      </c>
      <c r="U242" s="258">
        <f t="shared" ref="U242:Z242" si="450">+N242*100</f>
        <v>100</v>
      </c>
      <c r="V242" s="258">
        <f t="shared" si="450"/>
        <v>100</v>
      </c>
      <c r="W242" s="258">
        <f t="shared" si="450"/>
        <v>100</v>
      </c>
      <c r="X242" s="258">
        <f t="shared" si="450"/>
        <v>100</v>
      </c>
      <c r="Y242" s="258">
        <f t="shared" si="450"/>
        <v>400</v>
      </c>
      <c r="Z242" s="258" t="e">
        <f t="shared" si="450"/>
        <v>#VALUE!</v>
      </c>
      <c r="AA242" s="253" t="str">
        <f>+'PLAN INDICATIVO ORIGINAL '!C309</f>
        <v>P11</v>
      </c>
      <c r="AB242" s="253" t="str">
        <f>+'PLAN INDICATIVO ORIGINAL '!D309</f>
        <v>Aplicativo proyectos productivos - fase I desarrollado</v>
      </c>
      <c r="AC242" s="58" t="str">
        <f>VLOOKUP(AB242,'PLAN INDICATIVO ORIGINAL '!$D$12:$F$313,3,0)</f>
        <v xml:space="preserve">OFICINA DE SISTEMAS DE INFORMACIÓN </v>
      </c>
      <c r="AD242" s="58" t="str">
        <f>VLOOKUP(AB242,'PLAN INDICATIVO ORIGINAL '!$D$12:$F$313,3,0)</f>
        <v xml:space="preserve">OFICINA DE SISTEMAS DE INFORMACIÓN </v>
      </c>
      <c r="AE242" s="58" t="s">
        <v>807</v>
      </c>
      <c r="AF242" s="267">
        <f>VLOOKUP(AA242,'PLAN INDICATIVO ORIGINAL '!$C$13:$M$343,6,0)</f>
        <v>1</v>
      </c>
      <c r="AG242" s="268">
        <f>VLOOKUP(AA242,'PLAN INDICATIVO ORIGINAL '!$C$13:$M$343,7,0)</f>
        <v>0</v>
      </c>
      <c r="AH242" s="268">
        <f>VLOOKUP(AA242,'PLAN INDICATIVO ORIGINAL '!$C$13:$M$343,8,0)</f>
        <v>0</v>
      </c>
      <c r="AI242" s="268">
        <f>VLOOKUP(AA242,'PLAN INDICATIVO ORIGINAL '!$C$13:$M$343,9,0)</f>
        <v>0</v>
      </c>
      <c r="AJ242" s="268">
        <f>VLOOKUP(AA242,'PLAN INDICATIVO ORIGINAL '!$C$13:$M$343,10,0)</f>
        <v>1</v>
      </c>
      <c r="AK242" s="268" t="str">
        <f>VLOOKUP(AA242,'PLAN INDICATIVO ORIGINAL '!$C$13:$M$343,11,0)</f>
        <v>Porcentaje</v>
      </c>
      <c r="AL242" s="261" t="e">
        <f>VLOOKUP(AA242,'PLAN INDICATIVO ORIGINAL '!$C$13:$M$343,12,0)</f>
        <v>#REF!</v>
      </c>
      <c r="AM242" s="269">
        <f t="shared" ref="AM242:AR242" si="451">+AF242*100</f>
        <v>100</v>
      </c>
      <c r="AN242" s="269">
        <f t="shared" si="451"/>
        <v>0</v>
      </c>
      <c r="AO242" s="269">
        <f t="shared" si="451"/>
        <v>0</v>
      </c>
      <c r="AP242" s="269">
        <f t="shared" si="451"/>
        <v>0</v>
      </c>
      <c r="AQ242" s="269">
        <f t="shared" si="451"/>
        <v>100</v>
      </c>
      <c r="AR242" s="269" t="e">
        <f t="shared" si="451"/>
        <v>#VALUE!</v>
      </c>
      <c r="AS242" s="263" t="s">
        <v>765</v>
      </c>
      <c r="AV242" s="213" t="s">
        <v>733</v>
      </c>
      <c r="AW242" s="213" t="s">
        <v>493</v>
      </c>
      <c r="AX242" s="213" t="s">
        <v>807</v>
      </c>
      <c r="BI242" s="253">
        <v>173</v>
      </c>
      <c r="BJ242" s="58" t="s">
        <v>493</v>
      </c>
    </row>
    <row r="243" spans="1:62" ht="99" customHeight="1">
      <c r="A243" s="253">
        <v>27</v>
      </c>
      <c r="B243" s="253" t="str">
        <f t="shared" si="149"/>
        <v>P27</v>
      </c>
      <c r="C243" s="135" t="s">
        <v>36</v>
      </c>
      <c r="D243" s="254" t="s">
        <v>640</v>
      </c>
      <c r="E243" s="283" t="str">
        <f>+'PLAN INDICATIVO ORIGINAL '!$D$267</f>
        <v>SISTEMA INTEGRAL DE INFORMACIÓN Y COMUNICACIÓN</v>
      </c>
      <c r="F243" s="255" t="str">
        <f>+'PLAN INDICATIVO ORIGINAL '!$D$268</f>
        <v>INFORMACIÓN Y COMUNICACIÓN</v>
      </c>
      <c r="G243" s="255" t="s">
        <v>647</v>
      </c>
      <c r="H243" s="256" t="str">
        <f>+'PLAN INDICATIVO ORIGINAL '!$D$269</f>
        <v>Administrar, promover el uso y apropiación de las tecnologías de la información y las comunicaciones como soporte de la gestión administrativa del sistema penitenciario y carcelario.</v>
      </c>
      <c r="I243" s="256" t="s">
        <v>822</v>
      </c>
      <c r="J243" s="264" t="str">
        <f>+'PLAN INDICATIVO ORIGINAL '!$D$304</f>
        <v>SISIPEC</v>
      </c>
      <c r="K243" s="264" t="s">
        <v>767</v>
      </c>
      <c r="L243" s="141" t="s">
        <v>725</v>
      </c>
      <c r="M243" s="265" t="str">
        <f>+'PLAN INDICATIVO ORIGINAL '!$E$305</f>
        <v>Porcentaje de Módulos migrados y desarrollados (SISIPEC)</v>
      </c>
      <c r="N243" s="266">
        <f>VLOOKUP(L243,'PLAN INDICATIVO ORIGINAL '!$C$13:$M$343,6,0)</f>
        <v>1</v>
      </c>
      <c r="O243" s="266">
        <f>VLOOKUP(L243,'PLAN INDICATIVO ORIGINAL '!$C$13:$M$343,7,0)</f>
        <v>1</v>
      </c>
      <c r="P243" s="266">
        <f>VLOOKUP(L243,'PLAN INDICATIVO ORIGINAL '!$C$13:$M$343,8,0)</f>
        <v>1</v>
      </c>
      <c r="Q243" s="266">
        <f>VLOOKUP(L243,'PLAN INDICATIVO ORIGINAL '!$C$13:$M$343,9,0)</f>
        <v>1</v>
      </c>
      <c r="R243" s="266">
        <f>VLOOKUP(L243,'PLAN INDICATIVO ORIGINAL '!$C$13:$M$343,10,0)</f>
        <v>4</v>
      </c>
      <c r="S243" s="266" t="str">
        <f>VLOOKUP(L243,'PLAN INDICATIVO ORIGINAL '!$C$13:$M$343,11,0)</f>
        <v>Porcentaje</v>
      </c>
      <c r="T243" s="258" t="e">
        <f>VLOOKUP(L243,'PLAN INDICATIVO ORIGINAL '!$C$13:$M$343,12,0)</f>
        <v>#REF!</v>
      </c>
      <c r="U243" s="258">
        <f t="shared" ref="U243:Z243" si="452">+N243*100</f>
        <v>100</v>
      </c>
      <c r="V243" s="258">
        <f t="shared" si="452"/>
        <v>100</v>
      </c>
      <c r="W243" s="258">
        <f t="shared" si="452"/>
        <v>100</v>
      </c>
      <c r="X243" s="258">
        <f t="shared" si="452"/>
        <v>100</v>
      </c>
      <c r="Y243" s="258">
        <f t="shared" si="452"/>
        <v>400</v>
      </c>
      <c r="Z243" s="258" t="e">
        <f t="shared" si="452"/>
        <v>#VALUE!</v>
      </c>
      <c r="AA243" s="253" t="str">
        <f>+'PLAN INDICATIVO ORIGINAL '!C310</f>
        <v>P27</v>
      </c>
      <c r="AB243" s="253" t="str">
        <f>+'PLAN INDICATIVO ORIGINAL '!D310</f>
        <v>Establecimientos (Bogotá)  con modulo no dinero implantados</v>
      </c>
      <c r="AC243" s="58" t="str">
        <f>VLOOKUP(AB243,'PLAN INDICATIVO ORIGINAL '!$D$12:$F$313,3,0)</f>
        <v xml:space="preserve">OFICINA DE SISTEMAS DE INFORMACIÓN </v>
      </c>
      <c r="AD243" s="58" t="str">
        <f>VLOOKUP(AB243,'PLAN INDICATIVO ORIGINAL '!$D$12:$F$313,3,0)</f>
        <v xml:space="preserve">OFICINA DE SISTEMAS DE INFORMACIÓN </v>
      </c>
      <c r="AE243" s="58" t="s">
        <v>807</v>
      </c>
      <c r="AF243" s="259">
        <f>VLOOKUP(AA243,'PLAN INDICATIVO ORIGINAL '!$C$13:$M$343,6,0)</f>
        <v>1</v>
      </c>
      <c r="AG243" s="260">
        <f>VLOOKUP(AA243,'PLAN INDICATIVO ORIGINAL '!$C$13:$M$343,7,0)</f>
        <v>2</v>
      </c>
      <c r="AH243" s="260">
        <f>VLOOKUP(AA243,'PLAN INDICATIVO ORIGINAL '!$C$13:$M$343,8,0)</f>
        <v>0</v>
      </c>
      <c r="AI243" s="260">
        <f>VLOOKUP(AA243,'PLAN INDICATIVO ORIGINAL '!$C$13:$M$343,9,0)</f>
        <v>0</v>
      </c>
      <c r="AJ243" s="260">
        <f>VLOOKUP(AA243,'PLAN INDICATIVO ORIGINAL '!$C$13:$M$343,10,0)</f>
        <v>3</v>
      </c>
      <c r="AK243" s="260" t="str">
        <f>VLOOKUP(AA243,'PLAN INDICATIVO ORIGINAL '!$C$13:$M$343,11,0)</f>
        <v>Número</v>
      </c>
      <c r="AL243" s="261" t="e">
        <f>VLOOKUP(AA243,'PLAN INDICATIVO ORIGINAL '!$C$13:$M$343,12,0)</f>
        <v>#REF!</v>
      </c>
      <c r="AM243" s="262">
        <f t="shared" ref="AM243:AR243" si="453">+AF243</f>
        <v>1</v>
      </c>
      <c r="AN243" s="262">
        <f t="shared" si="453"/>
        <v>2</v>
      </c>
      <c r="AO243" s="262">
        <f t="shared" si="453"/>
        <v>0</v>
      </c>
      <c r="AP243" s="262">
        <f t="shared" si="453"/>
        <v>0</v>
      </c>
      <c r="AQ243" s="262">
        <f t="shared" si="453"/>
        <v>3</v>
      </c>
      <c r="AR243" s="262" t="str">
        <f t="shared" si="453"/>
        <v>Número</v>
      </c>
      <c r="AS243" s="263" t="s">
        <v>765</v>
      </c>
      <c r="AV243" s="213" t="s">
        <v>735</v>
      </c>
      <c r="AW243" s="213" t="s">
        <v>493</v>
      </c>
      <c r="AX243" s="213" t="s">
        <v>807</v>
      </c>
      <c r="BI243" s="164">
        <v>172</v>
      </c>
      <c r="BJ243" s="58" t="s">
        <v>493</v>
      </c>
    </row>
    <row r="244" spans="1:62" ht="54" customHeight="1">
      <c r="A244" s="253">
        <v>173</v>
      </c>
      <c r="B244" s="253" t="str">
        <f t="shared" si="149"/>
        <v>P173</v>
      </c>
      <c r="C244" s="135" t="s">
        <v>36</v>
      </c>
      <c r="D244" s="254" t="s">
        <v>640</v>
      </c>
      <c r="E244" s="283" t="str">
        <f>+'PLAN INDICATIVO ORIGINAL '!$D$267</f>
        <v>SISTEMA INTEGRAL DE INFORMACIÓN Y COMUNICACIÓN</v>
      </c>
      <c r="F244" s="255" t="str">
        <f>+'PLAN INDICATIVO ORIGINAL '!$D$268</f>
        <v>INFORMACIÓN Y COMUNICACIÓN</v>
      </c>
      <c r="G244" s="255" t="s">
        <v>647</v>
      </c>
      <c r="H244" s="256" t="str">
        <f>+'PLAN INDICATIVO ORIGINAL '!$D$269</f>
        <v>Administrar, promover el uso y apropiación de las tecnologías de la información y las comunicaciones como soporte de la gestión administrativa del sistema penitenciario y carcelario.</v>
      </c>
      <c r="I244" s="256" t="s">
        <v>822</v>
      </c>
      <c r="J244" s="264" t="str">
        <f>+'PLAN INDICATIVO ORIGINAL '!$D$304</f>
        <v>SISIPEC</v>
      </c>
      <c r="K244" s="264" t="s">
        <v>767</v>
      </c>
      <c r="L244" s="141" t="s">
        <v>725</v>
      </c>
      <c r="M244" s="265" t="str">
        <f>+'PLAN INDICATIVO ORIGINAL '!$E$305</f>
        <v>Porcentaje de Módulos migrados y desarrollados (SISIPEC)</v>
      </c>
      <c r="N244" s="266">
        <f>VLOOKUP(L244,'PLAN INDICATIVO ORIGINAL '!$C$13:$M$343,6,0)</f>
        <v>1</v>
      </c>
      <c r="O244" s="266">
        <f>VLOOKUP(L244,'PLAN INDICATIVO ORIGINAL '!$C$13:$M$343,7,0)</f>
        <v>1</v>
      </c>
      <c r="P244" s="266">
        <f>VLOOKUP(L244,'PLAN INDICATIVO ORIGINAL '!$C$13:$M$343,8,0)</f>
        <v>1</v>
      </c>
      <c r="Q244" s="266">
        <f>VLOOKUP(L244,'PLAN INDICATIVO ORIGINAL '!$C$13:$M$343,9,0)</f>
        <v>1</v>
      </c>
      <c r="R244" s="266">
        <f>VLOOKUP(L244,'PLAN INDICATIVO ORIGINAL '!$C$13:$M$343,10,0)</f>
        <v>4</v>
      </c>
      <c r="S244" s="266" t="str">
        <f>VLOOKUP(L244,'PLAN INDICATIVO ORIGINAL '!$C$13:$M$343,11,0)</f>
        <v>Porcentaje</v>
      </c>
      <c r="T244" s="258" t="e">
        <f>VLOOKUP(L244,'PLAN INDICATIVO ORIGINAL '!$C$13:$M$343,12,0)</f>
        <v>#REF!</v>
      </c>
      <c r="U244" s="258">
        <f t="shared" ref="U244:Z244" si="454">+N244*100</f>
        <v>100</v>
      </c>
      <c r="V244" s="258">
        <f t="shared" si="454"/>
        <v>100</v>
      </c>
      <c r="W244" s="258">
        <f t="shared" si="454"/>
        <v>100</v>
      </c>
      <c r="X244" s="258">
        <f t="shared" si="454"/>
        <v>100</v>
      </c>
      <c r="Y244" s="258">
        <f t="shared" si="454"/>
        <v>400</v>
      </c>
      <c r="Z244" s="258" t="e">
        <f t="shared" si="454"/>
        <v>#VALUE!</v>
      </c>
      <c r="AA244" s="114" t="str">
        <f>+'PLAN INDICATIVO ORIGINAL '!C311</f>
        <v>P173</v>
      </c>
      <c r="AB244" s="253" t="str">
        <f>+'PLAN INDICATIVO ORIGINAL '!D311</f>
        <v>Integración del Sistema Biométrico con Visitel del personal visitante registrado en los ERON</v>
      </c>
      <c r="AC244" s="58" t="str">
        <f>VLOOKUP(AB244,'PLAN INDICATIVO ORIGINAL '!$D$12:$F$313,3,0)</f>
        <v xml:space="preserve">OFICINA DE SISTEMAS DE INFORMACIÓN </v>
      </c>
      <c r="AD244" s="58" t="str">
        <f>VLOOKUP(AB244,'PLAN INDICATIVO ORIGINAL '!$D$12:$F$313,3,0)</f>
        <v xml:space="preserve">OFICINA DE SISTEMAS DE INFORMACIÓN </v>
      </c>
      <c r="AE244" s="58" t="s">
        <v>807</v>
      </c>
      <c r="AF244" s="267">
        <f>VLOOKUP(AA244,'PLAN INDICATIVO ORIGINAL '!$C$13:$M$343,6,0)</f>
        <v>0.4</v>
      </c>
      <c r="AG244" s="268">
        <f>VLOOKUP(AA244,'PLAN INDICATIVO ORIGINAL '!$C$13:$M$343,7,0)</f>
        <v>0.6</v>
      </c>
      <c r="AH244" s="268">
        <f>VLOOKUP(AA244,'PLAN INDICATIVO ORIGINAL '!$C$13:$M$343,8,0)</f>
        <v>0.8</v>
      </c>
      <c r="AI244" s="268">
        <f>VLOOKUP(AA244,'PLAN INDICATIVO ORIGINAL '!$C$13:$M$343,9,0)</f>
        <v>1</v>
      </c>
      <c r="AJ244" s="268">
        <f>VLOOKUP(AA244,'PLAN INDICATIVO ORIGINAL '!$C$13:$M$343,10,0)</f>
        <v>1</v>
      </c>
      <c r="AK244" s="268" t="str">
        <f>VLOOKUP(AA244,'PLAN INDICATIVO ORIGINAL '!$C$13:$M$343,11,0)</f>
        <v>Porcentaje</v>
      </c>
      <c r="AL244" s="261" t="e">
        <f>VLOOKUP(AA244,'PLAN INDICATIVO ORIGINAL '!$C$13:$M$343,12,0)</f>
        <v>#REF!</v>
      </c>
      <c r="AM244" s="269">
        <f t="shared" ref="AM244:AR244" si="455">+AF244*100</f>
        <v>40</v>
      </c>
      <c r="AN244" s="269">
        <f t="shared" si="455"/>
        <v>60</v>
      </c>
      <c r="AO244" s="269">
        <f t="shared" si="455"/>
        <v>80</v>
      </c>
      <c r="AP244" s="269">
        <f t="shared" si="455"/>
        <v>100</v>
      </c>
      <c r="AQ244" s="269">
        <f t="shared" si="455"/>
        <v>100</v>
      </c>
      <c r="AR244" s="269" t="e">
        <f t="shared" si="455"/>
        <v>#VALUE!</v>
      </c>
      <c r="AS244" s="263" t="s">
        <v>765</v>
      </c>
      <c r="AV244" s="213" t="s">
        <v>737</v>
      </c>
      <c r="AW244" s="213" t="s">
        <v>493</v>
      </c>
      <c r="AX244" s="213" t="s">
        <v>807</v>
      </c>
      <c r="BI244" s="164">
        <v>197</v>
      </c>
      <c r="BJ244" s="58" t="s">
        <v>493</v>
      </c>
    </row>
    <row r="245" spans="1:62" ht="51.75" customHeight="1">
      <c r="A245" s="164">
        <v>172</v>
      </c>
      <c r="B245" s="253" t="str">
        <f t="shared" si="149"/>
        <v>P172</v>
      </c>
      <c r="C245" s="135" t="s">
        <v>50</v>
      </c>
      <c r="D245" s="254" t="s">
        <v>640</v>
      </c>
      <c r="E245" s="283" t="str">
        <f>+'PLAN INDICATIVO ORIGINAL '!$D$267</f>
        <v>SISTEMA INTEGRAL DE INFORMACIÓN Y COMUNICACIÓN</v>
      </c>
      <c r="F245" s="255" t="str">
        <f>+'PLAN INDICATIVO ORIGINAL '!$D$268</f>
        <v>INFORMACIÓN Y COMUNICACIÓN</v>
      </c>
      <c r="G245" s="255" t="s">
        <v>647</v>
      </c>
      <c r="H245" s="256" t="str">
        <f>+'PLAN INDICATIVO ORIGINAL '!$D$269</f>
        <v>Administrar, promover el uso y apropiación de las tecnologías de la información y las comunicaciones como soporte de la gestión administrativa del sistema penitenciario y carcelario.</v>
      </c>
      <c r="I245" s="256" t="s">
        <v>822</v>
      </c>
      <c r="J245" s="264" t="str">
        <f>+'PLAN INDICATIVO ORIGINAL '!$D$304</f>
        <v>SISIPEC</v>
      </c>
      <c r="K245" s="141" t="s">
        <v>763</v>
      </c>
      <c r="L245" s="141" t="e">
        <f>+'PLAN INDICATIVO ORIGINAL '!#REF!</f>
        <v>#REF!</v>
      </c>
      <c r="M245" s="265" t="e">
        <f>+'PLAN INDICATIVO ORIGINAL '!#REF!</f>
        <v>#REF!</v>
      </c>
      <c r="N245" s="266" t="e">
        <f>VLOOKUP(L245,'PLAN INDICATIVO ORIGINAL '!$C$13:$M$343,6,0)</f>
        <v>#REF!</v>
      </c>
      <c r="O245" s="266" t="e">
        <f>VLOOKUP(L245,'PLAN INDICATIVO ORIGINAL '!$C$13:$M$343,7,0)</f>
        <v>#REF!</v>
      </c>
      <c r="P245" s="266" t="e">
        <f>VLOOKUP(L245,'PLAN INDICATIVO ORIGINAL '!$C$13:$M$343,8,0)</f>
        <v>#REF!</v>
      </c>
      <c r="Q245" s="266" t="e">
        <f>VLOOKUP(L245,'PLAN INDICATIVO ORIGINAL '!$C$13:$M$343,9,0)</f>
        <v>#REF!</v>
      </c>
      <c r="R245" s="266" t="e">
        <f>VLOOKUP(L245,'PLAN INDICATIVO ORIGINAL '!$C$13:$M$343,10,0)</f>
        <v>#REF!</v>
      </c>
      <c r="S245" s="266" t="e">
        <f>VLOOKUP(L245,'PLAN INDICATIVO ORIGINAL '!$C$13:$M$343,11,0)</f>
        <v>#REF!</v>
      </c>
      <c r="T245" s="258" t="e">
        <f>VLOOKUP(L245,'PLAN INDICATIVO ORIGINAL '!$C$13:$M$343,12,0)</f>
        <v>#REF!</v>
      </c>
      <c r="U245" s="258" t="e">
        <f t="shared" ref="U245:Z245" si="456">+N245*100</f>
        <v>#REF!</v>
      </c>
      <c r="V245" s="258" t="e">
        <f t="shared" si="456"/>
        <v>#REF!</v>
      </c>
      <c r="W245" s="258" t="e">
        <f t="shared" si="456"/>
        <v>#REF!</v>
      </c>
      <c r="X245" s="258" t="e">
        <f t="shared" si="456"/>
        <v>#REF!</v>
      </c>
      <c r="Y245" s="258" t="e">
        <f t="shared" si="456"/>
        <v>#REF!</v>
      </c>
      <c r="Z245" s="258" t="e">
        <f t="shared" si="456"/>
        <v>#REF!</v>
      </c>
      <c r="AA245" s="114" t="str">
        <f>+'PLAN INDICATIVO ORIGINAL '!C312</f>
        <v>P172</v>
      </c>
      <c r="AB245" s="164" t="str">
        <f>+'PLAN INDICATIVO ORIGINAL '!D312</f>
        <v xml:space="preserve">Promover el uso adecuado del Sistema de Información Penitenciaria y Carcelaria SISIPEC </v>
      </c>
      <c r="AC245" s="58" t="str">
        <f>VLOOKUP(AB245,'PLAN INDICATIVO ORIGINAL '!$D$12:$F$313,3,0)</f>
        <v xml:space="preserve">OFICINA DE SISTEMAS DE INFORMACIÓN </v>
      </c>
      <c r="AD245" s="58" t="str">
        <f>VLOOKUP(AB245,'PLAN INDICATIVO ORIGINAL '!$D$12:$F$313,3,0)</f>
        <v xml:space="preserve">OFICINA DE SISTEMAS DE INFORMACIÓN </v>
      </c>
      <c r="AE245" s="58" t="s">
        <v>807</v>
      </c>
      <c r="AF245" s="267">
        <f>VLOOKUP(AA245,'PLAN INDICATIVO ORIGINAL '!$C$13:$M$343,6,0)</f>
        <v>1</v>
      </c>
      <c r="AG245" s="268">
        <f>VLOOKUP(AA245,'PLAN INDICATIVO ORIGINAL '!$C$13:$M$343,7,0)</f>
        <v>1</v>
      </c>
      <c r="AH245" s="271">
        <f>VLOOKUP(AA245,'PLAN INDICATIVO ORIGINAL '!$C$13:$M$343,8,0)</f>
        <v>1</v>
      </c>
      <c r="AI245" s="271">
        <f>VLOOKUP(AA245,'PLAN INDICATIVO ORIGINAL '!$C$13:$M$343,9,0)</f>
        <v>1</v>
      </c>
      <c r="AJ245" s="271">
        <f>VLOOKUP(AA245,'PLAN INDICATIVO ORIGINAL '!$C$13:$M$343,10,0)</f>
        <v>1</v>
      </c>
      <c r="AK245" s="271" t="str">
        <f>VLOOKUP(AA245,'PLAN INDICATIVO ORIGINAL '!$C$13:$M$343,11,0)</f>
        <v>Porcentaje</v>
      </c>
      <c r="AL245" s="261" t="e">
        <f>VLOOKUP(AA245,'PLAN INDICATIVO ORIGINAL '!$C$13:$M$343,12,0)</f>
        <v>#REF!</v>
      </c>
      <c r="AM245" s="269">
        <f>+AF245*100</f>
        <v>100</v>
      </c>
      <c r="AN245" s="272">
        <f>+AG245</f>
        <v>1</v>
      </c>
      <c r="AO245" s="272">
        <f>+AH245</f>
        <v>1</v>
      </c>
      <c r="AP245" s="272">
        <f>+AI245</f>
        <v>1</v>
      </c>
      <c r="AQ245" s="272">
        <f>+AJ245</f>
        <v>1</v>
      </c>
      <c r="AR245" s="272" t="str">
        <f>+AK245</f>
        <v>Porcentaje</v>
      </c>
      <c r="AS245" s="263" t="s">
        <v>765</v>
      </c>
      <c r="AV245" s="213" t="s">
        <v>739</v>
      </c>
      <c r="AW245" s="213" t="s">
        <v>493</v>
      </c>
      <c r="AX245" s="213" t="s">
        <v>807</v>
      </c>
      <c r="BJ245" s="83"/>
    </row>
    <row r="246" spans="1:62" ht="99" customHeight="1">
      <c r="A246" s="164">
        <v>197</v>
      </c>
      <c r="B246" s="253" t="s">
        <v>823</v>
      </c>
      <c r="C246" s="135" t="s">
        <v>33</v>
      </c>
      <c r="D246" s="254" t="s">
        <v>640</v>
      </c>
      <c r="E246" s="283" t="str">
        <f>+'PLAN INDICATIVO ORIGINAL '!$D$267</f>
        <v>SISTEMA INTEGRAL DE INFORMACIÓN Y COMUNICACIÓN</v>
      </c>
      <c r="F246" s="255" t="str">
        <f>+'PLAN INDICATIVO ORIGINAL '!$D$268</f>
        <v>INFORMACIÓN Y COMUNICACIÓN</v>
      </c>
      <c r="G246" s="255" t="s">
        <v>647</v>
      </c>
      <c r="H246" s="256" t="str">
        <f>+'PLAN INDICATIVO ORIGINAL '!$D$269</f>
        <v>Administrar, promover el uso y apropiación de las tecnologías de la información y las comunicaciones como soporte de la gestión administrativa del sistema penitenciario y carcelario.</v>
      </c>
      <c r="I246" s="256" t="s">
        <v>822</v>
      </c>
      <c r="J246" s="264" t="str">
        <f>+'PLAN INDICATIVO ORIGINAL '!$D$304</f>
        <v>SISIPEC</v>
      </c>
      <c r="K246" s="141"/>
      <c r="L246" s="141"/>
      <c r="M246" s="265"/>
      <c r="N246" s="258"/>
      <c r="O246" s="258"/>
      <c r="P246" s="258"/>
      <c r="Q246" s="258"/>
      <c r="R246" s="258"/>
      <c r="S246" s="258"/>
      <c r="T246" s="258" t="s">
        <v>774</v>
      </c>
      <c r="U246" s="258">
        <f t="shared" ref="U246:Z246" si="457">+N246*100</f>
        <v>0</v>
      </c>
      <c r="V246" s="258">
        <f t="shared" si="457"/>
        <v>0</v>
      </c>
      <c r="W246" s="258">
        <f t="shared" si="457"/>
        <v>0</v>
      </c>
      <c r="X246" s="258">
        <f t="shared" si="457"/>
        <v>0</v>
      </c>
      <c r="Y246" s="258">
        <f t="shared" si="457"/>
        <v>0</v>
      </c>
      <c r="Z246" s="258">
        <f t="shared" si="457"/>
        <v>0</v>
      </c>
      <c r="AA246" s="273"/>
      <c r="AB246" s="273" t="str">
        <f>+'PLAN INDICATIVO ORIGINAL '!D313</f>
        <v>Módulo de salud en el Sistema de Información Penitenciaria y Carcelaria SISIPEC, desarrollado</v>
      </c>
      <c r="AC246" s="274" t="str">
        <f>VLOOKUP(AB246,'PLAN INDICATIVO ORIGINAL '!$D$12:$F$313,3,0)</f>
        <v xml:space="preserve">OFICINA DE SISTEMAS DE INFORMACIÓN </v>
      </c>
      <c r="AD246" s="274" t="str">
        <f>VLOOKUP(AB246,'PLAN INDICATIVO ORIGINAL '!$D$12:$F$313,3,0)</f>
        <v xml:space="preserve">OFICINA DE SISTEMAS DE INFORMACIÓN </v>
      </c>
      <c r="AE246" s="274" t="s">
        <v>807</v>
      </c>
      <c r="AF246" s="267"/>
      <c r="AG246" s="268"/>
      <c r="AH246" s="268"/>
      <c r="AI246" s="268"/>
      <c r="AJ246" s="268"/>
      <c r="AK246" s="268"/>
      <c r="AL246" s="261"/>
      <c r="AM246" s="269"/>
      <c r="AN246" s="269"/>
      <c r="AO246" s="269"/>
      <c r="AP246" s="269"/>
      <c r="AQ246" s="269"/>
      <c r="AR246" s="269"/>
      <c r="AS246" s="263" t="s">
        <v>765</v>
      </c>
      <c r="AW246" s="213" t="s">
        <v>493</v>
      </c>
      <c r="AX246" s="213" t="s">
        <v>807</v>
      </c>
      <c r="BJ246" s="83"/>
    </row>
    <row r="247" spans="1:62" ht="16.5" customHeight="1">
      <c r="C247" s="301"/>
      <c r="D247" s="301"/>
      <c r="E247" s="301"/>
      <c r="F247" s="301"/>
      <c r="G247" s="301"/>
      <c r="H247" s="301"/>
      <c r="I247" s="301"/>
      <c r="J247" s="301"/>
      <c r="K247" s="301"/>
      <c r="L247" s="301"/>
      <c r="M247" s="301"/>
      <c r="N247" s="301"/>
      <c r="O247" s="301"/>
      <c r="P247" s="301"/>
      <c r="Q247" s="301"/>
      <c r="R247" s="301"/>
      <c r="S247" s="301"/>
      <c r="T247" s="301"/>
      <c r="U247" s="301"/>
      <c r="V247" s="301"/>
      <c r="W247" s="301"/>
      <c r="X247" s="301"/>
      <c r="Y247" s="301"/>
      <c r="Z247" s="301"/>
      <c r="AA247" s="301"/>
      <c r="AB247" s="193"/>
      <c r="AC247" s="83"/>
      <c r="AD247" s="83"/>
      <c r="AE247" s="83"/>
      <c r="AF247" s="302"/>
      <c r="BJ247" s="83"/>
    </row>
    <row r="248" spans="1:62" ht="15.75" customHeight="1">
      <c r="C248" s="301"/>
      <c r="D248" s="301"/>
      <c r="E248" s="301"/>
      <c r="F248" s="301"/>
      <c r="G248" s="301"/>
      <c r="H248" s="301"/>
      <c r="I248" s="301"/>
      <c r="J248" s="301"/>
      <c r="K248" s="301"/>
      <c r="L248" s="301"/>
      <c r="M248" s="301"/>
      <c r="N248" s="301"/>
      <c r="O248" s="301"/>
      <c r="P248" s="301"/>
      <c r="Q248" s="301"/>
      <c r="R248" s="301"/>
      <c r="S248" s="301"/>
      <c r="T248" s="301"/>
      <c r="U248" s="301"/>
      <c r="V248" s="301"/>
      <c r="W248" s="301"/>
      <c r="X248" s="301"/>
      <c r="Y248" s="301"/>
      <c r="Z248" s="301"/>
      <c r="AA248" s="301"/>
      <c r="AB248" s="193"/>
      <c r="AC248" s="83"/>
      <c r="AD248" s="83"/>
      <c r="AE248" s="83"/>
      <c r="AF248" s="302"/>
      <c r="BJ248" s="83"/>
    </row>
    <row r="249" spans="1:62" ht="15.75" customHeight="1">
      <c r="C249" s="301"/>
      <c r="D249" s="301"/>
      <c r="E249" s="301"/>
      <c r="F249" s="301"/>
      <c r="G249" s="301"/>
      <c r="H249" s="301"/>
      <c r="I249" s="301"/>
      <c r="J249" s="301"/>
      <c r="K249" s="301"/>
      <c r="L249" s="301"/>
      <c r="M249" s="301"/>
      <c r="N249" s="301"/>
      <c r="O249" s="301"/>
      <c r="P249" s="301"/>
      <c r="Q249" s="301"/>
      <c r="R249" s="301"/>
      <c r="S249" s="301"/>
      <c r="T249" s="301"/>
      <c r="U249" s="301"/>
      <c r="V249" s="301"/>
      <c r="W249" s="301"/>
      <c r="X249" s="301"/>
      <c r="Y249" s="301"/>
      <c r="Z249" s="301"/>
      <c r="AA249" s="301"/>
      <c r="AB249" s="193"/>
      <c r="AC249" s="83"/>
      <c r="AD249" s="83"/>
      <c r="AE249" s="83"/>
      <c r="AF249" s="302"/>
      <c r="BJ249" s="83"/>
    </row>
    <row r="250" spans="1:62" ht="15.75" customHeight="1">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c r="Z250" s="301"/>
      <c r="AA250" s="301"/>
      <c r="AB250" s="193"/>
      <c r="AC250" s="83"/>
      <c r="AD250" s="83"/>
      <c r="AE250" s="83"/>
      <c r="AF250" s="302"/>
      <c r="BJ250" s="83"/>
    </row>
    <row r="251" spans="1:62" ht="16.5" customHeight="1">
      <c r="C251" s="301"/>
      <c r="D251" s="301"/>
      <c r="E251" s="301"/>
      <c r="F251" s="301"/>
      <c r="G251" s="301"/>
      <c r="H251" s="301"/>
      <c r="I251" s="301"/>
      <c r="J251" s="301"/>
      <c r="K251" s="301"/>
      <c r="L251" s="301"/>
      <c r="M251" s="301"/>
      <c r="N251" s="301"/>
      <c r="O251" s="301"/>
      <c r="P251" s="301"/>
      <c r="Q251" s="301"/>
      <c r="R251" s="301"/>
      <c r="S251" s="301"/>
      <c r="T251" s="301"/>
      <c r="U251" s="301"/>
      <c r="V251" s="301"/>
      <c r="W251" s="301"/>
      <c r="X251" s="301"/>
      <c r="Y251" s="301"/>
      <c r="Z251" s="301"/>
      <c r="AA251" s="301"/>
      <c r="AB251" s="193"/>
      <c r="AC251" s="83"/>
      <c r="AD251" s="83"/>
      <c r="AE251" s="83"/>
      <c r="AF251" s="302"/>
      <c r="BJ251" s="83"/>
    </row>
    <row r="252" spans="1:62" ht="16.5" customHeight="1">
      <c r="C252" s="301"/>
      <c r="D252" s="301"/>
      <c r="E252" s="301"/>
      <c r="F252" s="301"/>
      <c r="G252" s="301"/>
      <c r="H252" s="301"/>
      <c r="I252" s="301"/>
      <c r="J252" s="301"/>
      <c r="K252" s="301"/>
      <c r="L252" s="301"/>
      <c r="M252" s="301"/>
      <c r="N252" s="301"/>
      <c r="O252" s="301"/>
      <c r="P252" s="301"/>
      <c r="Q252" s="301"/>
      <c r="R252" s="301"/>
      <c r="S252" s="301"/>
      <c r="T252" s="301"/>
      <c r="U252" s="301"/>
      <c r="V252" s="301"/>
      <c r="W252" s="301"/>
      <c r="X252" s="301"/>
      <c r="Y252" s="301"/>
      <c r="Z252" s="301"/>
      <c r="AA252" s="301"/>
      <c r="AB252" s="253"/>
      <c r="AC252" s="83"/>
      <c r="AD252" s="83"/>
      <c r="AE252" s="83"/>
      <c r="AF252" s="302"/>
      <c r="BJ252" s="83"/>
    </row>
    <row r="253" spans="1:62" ht="16.5" customHeight="1">
      <c r="B253" s="213" t="s">
        <v>292</v>
      </c>
      <c r="C253" s="301"/>
      <c r="D253" s="301"/>
      <c r="E253" s="301"/>
      <c r="F253" s="301"/>
      <c r="G253" s="301"/>
      <c r="H253" s="301"/>
      <c r="I253" s="301"/>
      <c r="J253" s="301"/>
      <c r="K253" s="301"/>
      <c r="L253" s="301"/>
      <c r="M253" s="301"/>
      <c r="N253" s="301"/>
      <c r="O253" s="301"/>
      <c r="P253" s="301"/>
      <c r="Q253" s="301"/>
      <c r="R253" s="301"/>
      <c r="S253" s="301"/>
      <c r="T253" s="301"/>
      <c r="U253" s="301"/>
      <c r="V253" s="301"/>
      <c r="W253" s="301"/>
      <c r="X253" s="301"/>
      <c r="Y253" s="301"/>
      <c r="Z253" s="301"/>
      <c r="AA253" s="301"/>
      <c r="AB253" s="193"/>
      <c r="AC253" s="83"/>
      <c r="AD253" s="83"/>
      <c r="AE253" s="83"/>
      <c r="AF253" s="302"/>
      <c r="BJ253" s="83"/>
    </row>
    <row r="254" spans="1:62" ht="15.75" customHeight="1">
      <c r="B254" s="213" t="s">
        <v>640</v>
      </c>
      <c r="C254" s="301"/>
      <c r="D254" s="301"/>
      <c r="E254" s="301"/>
      <c r="F254" s="301"/>
      <c r="G254" s="301"/>
      <c r="H254" s="301"/>
      <c r="I254" s="301"/>
      <c r="J254" s="301"/>
      <c r="K254" s="301"/>
      <c r="L254" s="301"/>
      <c r="M254" s="301"/>
      <c r="N254" s="301"/>
      <c r="O254" s="301"/>
      <c r="P254" s="301"/>
      <c r="Q254" s="301"/>
      <c r="R254" s="301"/>
      <c r="S254" s="301"/>
      <c r="T254" s="301"/>
      <c r="U254" s="301"/>
      <c r="V254" s="301"/>
      <c r="W254" s="301"/>
      <c r="X254" s="301"/>
      <c r="Y254" s="301"/>
      <c r="Z254" s="301"/>
      <c r="AA254" s="301"/>
      <c r="AB254" s="193"/>
      <c r="AC254" s="83"/>
      <c r="AD254" s="83"/>
      <c r="AE254" s="83"/>
      <c r="AF254" s="302"/>
      <c r="BJ254" s="83"/>
    </row>
    <row r="255" spans="1:62" ht="15.75" customHeight="1">
      <c r="C255" s="301"/>
      <c r="D255" s="301"/>
      <c r="E255" s="301"/>
      <c r="F255" s="301"/>
      <c r="G255" s="301"/>
      <c r="H255" s="301"/>
      <c r="I255" s="301"/>
      <c r="J255" s="301"/>
      <c r="K255" s="301"/>
      <c r="L255" s="301"/>
      <c r="M255" s="301"/>
      <c r="N255" s="301"/>
      <c r="O255" s="301"/>
      <c r="P255" s="301"/>
      <c r="Q255" s="301"/>
      <c r="R255" s="301"/>
      <c r="S255" s="301"/>
      <c r="T255" s="301"/>
      <c r="U255" s="301"/>
      <c r="V255" s="301"/>
      <c r="W255" s="301"/>
      <c r="X255" s="301"/>
      <c r="Y255" s="301"/>
      <c r="Z255" s="301"/>
      <c r="AA255" s="301"/>
      <c r="AB255" s="193"/>
      <c r="AC255" s="83"/>
      <c r="AD255" s="83"/>
      <c r="AE255" s="83"/>
      <c r="AF255" s="302"/>
      <c r="BJ255" s="83"/>
    </row>
    <row r="256" spans="1:62" ht="15.75" customHeight="1">
      <c r="C256" s="301"/>
      <c r="D256" s="301"/>
      <c r="E256" s="301"/>
      <c r="F256" s="301"/>
      <c r="G256" s="301"/>
      <c r="H256" s="301"/>
      <c r="I256" s="301"/>
      <c r="J256" s="301"/>
      <c r="K256" s="301"/>
      <c r="L256" s="301"/>
      <c r="M256" s="301"/>
      <c r="N256" s="301"/>
      <c r="O256" s="301"/>
      <c r="P256" s="301"/>
      <c r="Q256" s="301"/>
      <c r="R256" s="301"/>
      <c r="S256" s="301"/>
      <c r="T256" s="301"/>
      <c r="U256" s="301"/>
      <c r="V256" s="301"/>
      <c r="W256" s="301"/>
      <c r="X256" s="301"/>
      <c r="Y256" s="301"/>
      <c r="Z256" s="301"/>
      <c r="AA256" s="301"/>
      <c r="AB256" s="193"/>
      <c r="AC256" s="83"/>
      <c r="AD256" s="83"/>
      <c r="AE256" s="83"/>
      <c r="AF256" s="302"/>
      <c r="BJ256" s="83"/>
    </row>
    <row r="257" spans="3:62" ht="15.75" customHeight="1">
      <c r="C257" s="301"/>
      <c r="D257" s="301"/>
      <c r="E257" s="301"/>
      <c r="F257" s="301"/>
      <c r="G257" s="301"/>
      <c r="H257" s="301"/>
      <c r="I257" s="301"/>
      <c r="J257" s="301"/>
      <c r="K257" s="301"/>
      <c r="L257" s="301"/>
      <c r="M257" s="301"/>
      <c r="N257" s="301"/>
      <c r="O257" s="301"/>
      <c r="P257" s="301"/>
      <c r="Q257" s="301"/>
      <c r="R257" s="301"/>
      <c r="S257" s="301"/>
      <c r="T257" s="301"/>
      <c r="U257" s="301"/>
      <c r="V257" s="301"/>
      <c r="W257" s="301"/>
      <c r="X257" s="301"/>
      <c r="Y257" s="301"/>
      <c r="Z257" s="301"/>
      <c r="AA257" s="301"/>
      <c r="AB257" s="193"/>
      <c r="AC257" s="83"/>
      <c r="AD257" s="83"/>
      <c r="AE257" s="83"/>
      <c r="AF257" s="302"/>
      <c r="BJ257" s="83"/>
    </row>
    <row r="258" spans="3:62" ht="15.75" customHeight="1">
      <c r="C258" s="301"/>
      <c r="D258" s="301"/>
      <c r="E258" s="301"/>
      <c r="F258" s="301"/>
      <c r="G258" s="301"/>
      <c r="H258" s="301"/>
      <c r="I258" s="301"/>
      <c r="J258" s="301"/>
      <c r="K258" s="301"/>
      <c r="L258" s="301"/>
      <c r="M258" s="301"/>
      <c r="N258" s="301"/>
      <c r="O258" s="301"/>
      <c r="P258" s="301"/>
      <c r="Q258" s="301"/>
      <c r="R258" s="301"/>
      <c r="S258" s="301"/>
      <c r="T258" s="301"/>
      <c r="U258" s="301"/>
      <c r="V258" s="301"/>
      <c r="W258" s="301"/>
      <c r="X258" s="301"/>
      <c r="Y258" s="301"/>
      <c r="Z258" s="301"/>
      <c r="AA258" s="301"/>
      <c r="AB258" s="193"/>
      <c r="AC258" s="83"/>
      <c r="AD258" s="83"/>
      <c r="AE258" s="83"/>
      <c r="AF258" s="302"/>
      <c r="BJ258" s="83"/>
    </row>
    <row r="259" spans="3:62" ht="15.75" customHeight="1">
      <c r="C259" s="301"/>
      <c r="D259" s="301"/>
      <c r="E259" s="301"/>
      <c r="F259" s="301"/>
      <c r="G259" s="301"/>
      <c r="H259" s="301"/>
      <c r="I259" s="301"/>
      <c r="J259" s="301"/>
      <c r="K259" s="301"/>
      <c r="L259" s="301"/>
      <c r="M259" s="301"/>
      <c r="N259" s="301"/>
      <c r="O259" s="301"/>
      <c r="P259" s="301"/>
      <c r="Q259" s="301"/>
      <c r="R259" s="301"/>
      <c r="S259" s="301"/>
      <c r="T259" s="301"/>
      <c r="U259" s="301"/>
      <c r="V259" s="301"/>
      <c r="W259" s="301"/>
      <c r="X259" s="301"/>
      <c r="Y259" s="301"/>
      <c r="Z259" s="301"/>
      <c r="AA259" s="301"/>
      <c r="AB259" s="193"/>
      <c r="AC259" s="83"/>
      <c r="AD259" s="83"/>
      <c r="AE259" s="83"/>
      <c r="AF259" s="302"/>
      <c r="BJ259" s="83"/>
    </row>
    <row r="260" spans="3:62" ht="15.75" customHeight="1">
      <c r="C260" s="301"/>
      <c r="D260" s="301"/>
      <c r="E260" s="301"/>
      <c r="F260" s="301"/>
      <c r="G260" s="301"/>
      <c r="H260" s="301"/>
      <c r="I260" s="301"/>
      <c r="J260" s="301"/>
      <c r="K260" s="301"/>
      <c r="L260" s="301"/>
      <c r="M260" s="301"/>
      <c r="N260" s="301"/>
      <c r="O260" s="301"/>
      <c r="P260" s="301"/>
      <c r="Q260" s="301"/>
      <c r="R260" s="301"/>
      <c r="S260" s="301"/>
      <c r="T260" s="301"/>
      <c r="U260" s="301"/>
      <c r="V260" s="301"/>
      <c r="W260" s="301"/>
      <c r="X260" s="301"/>
      <c r="Y260" s="301"/>
      <c r="Z260" s="301"/>
      <c r="AA260" s="301"/>
      <c r="AB260" s="193"/>
      <c r="AC260" s="83"/>
      <c r="AD260" s="83"/>
      <c r="AE260" s="83"/>
      <c r="AF260" s="302"/>
      <c r="BJ260" s="83"/>
    </row>
    <row r="261" spans="3:62" ht="15.75" customHeight="1">
      <c r="C261" s="301"/>
      <c r="D261" s="301"/>
      <c r="E261" s="301"/>
      <c r="F261" s="301"/>
      <c r="G261" s="301"/>
      <c r="H261" s="301"/>
      <c r="I261" s="301"/>
      <c r="J261" s="301"/>
      <c r="K261" s="301"/>
      <c r="L261" s="301"/>
      <c r="M261" s="301"/>
      <c r="N261" s="301"/>
      <c r="O261" s="301"/>
      <c r="P261" s="301"/>
      <c r="Q261" s="301"/>
      <c r="R261" s="301"/>
      <c r="S261" s="301"/>
      <c r="T261" s="301"/>
      <c r="U261" s="301"/>
      <c r="V261" s="301"/>
      <c r="W261" s="301"/>
      <c r="X261" s="301"/>
      <c r="Y261" s="301"/>
      <c r="Z261" s="301"/>
      <c r="AA261" s="301"/>
      <c r="AB261" s="193"/>
      <c r="AC261" s="83"/>
      <c r="AD261" s="83"/>
      <c r="AE261" s="83"/>
      <c r="AF261" s="302"/>
      <c r="BJ261" s="83"/>
    </row>
    <row r="262" spans="3:62" ht="15.75" customHeight="1">
      <c r="C262" s="301"/>
      <c r="D262" s="301"/>
      <c r="E262" s="301"/>
      <c r="F262" s="301"/>
      <c r="G262" s="301"/>
      <c r="H262" s="301"/>
      <c r="I262" s="301"/>
      <c r="J262" s="301"/>
      <c r="K262" s="301"/>
      <c r="L262" s="301"/>
      <c r="M262" s="301"/>
      <c r="N262" s="301"/>
      <c r="O262" s="301"/>
      <c r="P262" s="301"/>
      <c r="Q262" s="301"/>
      <c r="R262" s="301"/>
      <c r="S262" s="301"/>
      <c r="T262" s="301"/>
      <c r="U262" s="301"/>
      <c r="V262" s="301"/>
      <c r="W262" s="301"/>
      <c r="X262" s="301"/>
      <c r="Y262" s="301"/>
      <c r="Z262" s="301"/>
      <c r="AA262" s="301"/>
      <c r="AB262" s="193"/>
      <c r="AC262" s="83"/>
      <c r="AD262" s="83"/>
      <c r="AE262" s="83"/>
      <c r="AF262" s="302"/>
      <c r="BJ262" s="83"/>
    </row>
    <row r="263" spans="3:62" ht="15.75" customHeight="1">
      <c r="C263" s="301"/>
      <c r="D263" s="301"/>
      <c r="E263" s="301"/>
      <c r="F263" s="301"/>
      <c r="G263" s="301"/>
      <c r="H263" s="301"/>
      <c r="I263" s="301"/>
      <c r="J263" s="301"/>
      <c r="K263" s="301"/>
      <c r="L263" s="301"/>
      <c r="M263" s="301"/>
      <c r="N263" s="301"/>
      <c r="O263" s="301"/>
      <c r="P263" s="301"/>
      <c r="Q263" s="301"/>
      <c r="R263" s="301"/>
      <c r="S263" s="301"/>
      <c r="T263" s="301"/>
      <c r="U263" s="301"/>
      <c r="V263" s="301"/>
      <c r="W263" s="301"/>
      <c r="X263" s="301"/>
      <c r="Y263" s="301"/>
      <c r="Z263" s="301"/>
      <c r="AA263" s="301"/>
      <c r="AB263" s="193"/>
      <c r="AC263" s="83"/>
      <c r="AD263" s="83"/>
      <c r="AE263" s="83"/>
      <c r="AF263" s="302"/>
      <c r="BJ263" s="83"/>
    </row>
    <row r="264" spans="3:62" ht="15.75" customHeight="1">
      <c r="C264" s="301"/>
      <c r="D264" s="301"/>
      <c r="E264" s="301"/>
      <c r="F264" s="301"/>
      <c r="G264" s="301"/>
      <c r="H264" s="301"/>
      <c r="I264" s="301"/>
      <c r="J264" s="301"/>
      <c r="K264" s="301"/>
      <c r="L264" s="301"/>
      <c r="M264" s="301"/>
      <c r="N264" s="301"/>
      <c r="O264" s="301"/>
      <c r="P264" s="301"/>
      <c r="Q264" s="301"/>
      <c r="R264" s="301"/>
      <c r="S264" s="301"/>
      <c r="T264" s="301"/>
      <c r="U264" s="301"/>
      <c r="V264" s="301"/>
      <c r="W264" s="301"/>
      <c r="X264" s="301"/>
      <c r="Y264" s="301"/>
      <c r="Z264" s="301"/>
      <c r="AA264" s="301"/>
      <c r="AB264" s="193"/>
      <c r="AC264" s="83"/>
      <c r="AD264" s="83"/>
      <c r="AE264" s="83"/>
      <c r="AF264" s="302"/>
      <c r="BJ264" s="83"/>
    </row>
    <row r="265" spans="3:62" ht="15.75" customHeight="1">
      <c r="C265" s="301"/>
      <c r="D265" s="301"/>
      <c r="E265" s="301"/>
      <c r="F265" s="301"/>
      <c r="G265" s="301"/>
      <c r="H265" s="301"/>
      <c r="I265" s="301"/>
      <c r="J265" s="301"/>
      <c r="K265" s="301"/>
      <c r="L265" s="301"/>
      <c r="M265" s="301"/>
      <c r="N265" s="301"/>
      <c r="O265" s="301"/>
      <c r="P265" s="301"/>
      <c r="Q265" s="301"/>
      <c r="R265" s="301"/>
      <c r="S265" s="301"/>
      <c r="T265" s="301"/>
      <c r="U265" s="301"/>
      <c r="V265" s="301"/>
      <c r="W265" s="301"/>
      <c r="X265" s="301"/>
      <c r="Y265" s="301"/>
      <c r="Z265" s="301"/>
      <c r="AA265" s="301"/>
      <c r="AB265" s="193"/>
      <c r="AC265" s="83"/>
      <c r="AD265" s="83"/>
      <c r="AE265" s="83"/>
      <c r="AF265" s="302"/>
      <c r="BJ265" s="83"/>
    </row>
    <row r="266" spans="3:62" ht="15.75" customHeight="1">
      <c r="C266" s="301"/>
      <c r="D266" s="301"/>
      <c r="E266" s="301"/>
      <c r="F266" s="301"/>
      <c r="G266" s="301"/>
      <c r="H266" s="301"/>
      <c r="I266" s="301"/>
      <c r="J266" s="301"/>
      <c r="K266" s="301"/>
      <c r="L266" s="301"/>
      <c r="M266" s="301"/>
      <c r="N266" s="301"/>
      <c r="O266" s="301"/>
      <c r="P266" s="301"/>
      <c r="Q266" s="301"/>
      <c r="R266" s="301"/>
      <c r="S266" s="301"/>
      <c r="T266" s="301"/>
      <c r="U266" s="301"/>
      <c r="V266" s="301"/>
      <c r="W266" s="301"/>
      <c r="X266" s="301"/>
      <c r="Y266" s="301"/>
      <c r="Z266" s="301"/>
      <c r="AA266" s="301"/>
      <c r="AB266" s="193"/>
      <c r="AC266" s="83"/>
      <c r="AD266" s="83"/>
      <c r="AE266" s="83"/>
      <c r="AF266" s="302"/>
      <c r="BJ266" s="83"/>
    </row>
    <row r="267" spans="3:62" ht="15.75" customHeight="1">
      <c r="C267" s="301"/>
      <c r="D267" s="301"/>
      <c r="E267" s="301"/>
      <c r="F267" s="301"/>
      <c r="G267" s="301"/>
      <c r="H267" s="301"/>
      <c r="I267" s="301"/>
      <c r="J267" s="301"/>
      <c r="K267" s="301"/>
      <c r="L267" s="301"/>
      <c r="M267" s="301"/>
      <c r="N267" s="301"/>
      <c r="O267" s="301"/>
      <c r="P267" s="301"/>
      <c r="Q267" s="301"/>
      <c r="R267" s="301"/>
      <c r="S267" s="301"/>
      <c r="T267" s="301"/>
      <c r="U267" s="301"/>
      <c r="V267" s="301"/>
      <c r="W267" s="301"/>
      <c r="X267" s="301"/>
      <c r="Y267" s="301"/>
      <c r="Z267" s="301"/>
      <c r="AA267" s="301"/>
      <c r="AB267" s="193"/>
      <c r="AC267" s="83"/>
      <c r="AD267" s="83"/>
      <c r="AE267" s="83"/>
      <c r="AF267" s="302"/>
      <c r="BJ267" s="83"/>
    </row>
    <row r="268" spans="3:62" ht="15.75" customHeight="1">
      <c r="C268" s="301"/>
      <c r="D268" s="301"/>
      <c r="E268" s="301"/>
      <c r="F268" s="301"/>
      <c r="G268" s="301"/>
      <c r="H268" s="301"/>
      <c r="I268" s="301"/>
      <c r="J268" s="301"/>
      <c r="K268" s="301"/>
      <c r="L268" s="301"/>
      <c r="M268" s="301"/>
      <c r="N268" s="301"/>
      <c r="O268" s="301"/>
      <c r="P268" s="301"/>
      <c r="Q268" s="301"/>
      <c r="R268" s="301"/>
      <c r="S268" s="301"/>
      <c r="T268" s="301"/>
      <c r="U268" s="301"/>
      <c r="V268" s="301"/>
      <c r="W268" s="301"/>
      <c r="X268" s="301"/>
      <c r="Y268" s="301"/>
      <c r="Z268" s="301"/>
      <c r="AA268" s="301"/>
      <c r="AB268" s="193"/>
      <c r="AC268" s="83"/>
      <c r="AD268" s="83"/>
      <c r="AE268" s="83"/>
      <c r="AF268" s="302"/>
      <c r="BJ268" s="83"/>
    </row>
    <row r="269" spans="3:62" ht="15.75" customHeight="1">
      <c r="C269" s="301"/>
      <c r="D269" s="301"/>
      <c r="E269" s="301"/>
      <c r="F269" s="301"/>
      <c r="G269" s="301"/>
      <c r="H269" s="301"/>
      <c r="I269" s="301"/>
      <c r="J269" s="301"/>
      <c r="K269" s="301"/>
      <c r="L269" s="301"/>
      <c r="M269" s="301"/>
      <c r="N269" s="301"/>
      <c r="O269" s="301"/>
      <c r="P269" s="301"/>
      <c r="Q269" s="301"/>
      <c r="R269" s="301"/>
      <c r="S269" s="301"/>
      <c r="T269" s="301"/>
      <c r="U269" s="301"/>
      <c r="V269" s="301"/>
      <c r="W269" s="301"/>
      <c r="X269" s="301"/>
      <c r="Y269" s="301"/>
      <c r="Z269" s="301"/>
      <c r="AA269" s="301"/>
      <c r="AB269" s="193"/>
      <c r="AC269" s="83"/>
      <c r="AD269" s="83"/>
      <c r="AE269" s="83"/>
      <c r="AF269" s="302"/>
      <c r="BJ269" s="83"/>
    </row>
    <row r="270" spans="3:62" ht="15.75" customHeight="1">
      <c r="C270" s="301"/>
      <c r="D270" s="301"/>
      <c r="E270" s="301"/>
      <c r="F270" s="301"/>
      <c r="G270" s="301"/>
      <c r="H270" s="301"/>
      <c r="I270" s="301"/>
      <c r="J270" s="301"/>
      <c r="K270" s="301"/>
      <c r="L270" s="301"/>
      <c r="M270" s="301"/>
      <c r="N270" s="301"/>
      <c r="O270" s="301"/>
      <c r="P270" s="301"/>
      <c r="Q270" s="301"/>
      <c r="R270" s="301"/>
      <c r="S270" s="301"/>
      <c r="T270" s="301"/>
      <c r="U270" s="301"/>
      <c r="V270" s="301"/>
      <c r="W270" s="301"/>
      <c r="X270" s="301"/>
      <c r="Y270" s="301"/>
      <c r="Z270" s="301"/>
      <c r="AA270" s="301"/>
      <c r="AB270" s="193"/>
      <c r="AC270" s="83"/>
      <c r="AD270" s="83"/>
      <c r="AE270" s="83"/>
      <c r="AF270" s="302"/>
      <c r="BJ270" s="83"/>
    </row>
    <row r="271" spans="3:62" ht="15.75" customHeight="1">
      <c r="C271" s="301"/>
      <c r="D271" s="301"/>
      <c r="E271" s="301"/>
      <c r="F271" s="301"/>
      <c r="G271" s="301"/>
      <c r="H271" s="301"/>
      <c r="I271" s="301"/>
      <c r="J271" s="301"/>
      <c r="K271" s="301"/>
      <c r="L271" s="301"/>
      <c r="M271" s="301"/>
      <c r="N271" s="301"/>
      <c r="O271" s="301"/>
      <c r="P271" s="301"/>
      <c r="Q271" s="301"/>
      <c r="R271" s="301"/>
      <c r="S271" s="301"/>
      <c r="T271" s="301"/>
      <c r="U271" s="301"/>
      <c r="V271" s="301"/>
      <c r="W271" s="301"/>
      <c r="X271" s="301"/>
      <c r="Y271" s="301"/>
      <c r="Z271" s="301"/>
      <c r="AA271" s="301"/>
      <c r="AB271" s="193"/>
      <c r="AC271" s="83"/>
      <c r="AD271" s="83"/>
      <c r="AE271" s="83"/>
      <c r="AF271" s="302"/>
      <c r="BJ271" s="83"/>
    </row>
    <row r="272" spans="3:62" ht="15.75" customHeight="1">
      <c r="C272" s="301"/>
      <c r="D272" s="301"/>
      <c r="E272" s="301"/>
      <c r="F272" s="301"/>
      <c r="G272" s="301"/>
      <c r="H272" s="301"/>
      <c r="I272" s="301"/>
      <c r="J272" s="301"/>
      <c r="K272" s="301"/>
      <c r="L272" s="301"/>
      <c r="M272" s="301"/>
      <c r="N272" s="301"/>
      <c r="O272" s="301"/>
      <c r="P272" s="301"/>
      <c r="Q272" s="301"/>
      <c r="R272" s="301"/>
      <c r="S272" s="301"/>
      <c r="T272" s="301"/>
      <c r="U272" s="301"/>
      <c r="V272" s="301"/>
      <c r="W272" s="301"/>
      <c r="X272" s="301"/>
      <c r="Y272" s="301"/>
      <c r="Z272" s="301"/>
      <c r="AA272" s="301"/>
      <c r="AB272" s="193"/>
      <c r="AC272" s="83"/>
      <c r="AD272" s="83"/>
      <c r="AE272" s="83"/>
      <c r="AF272" s="302"/>
      <c r="BJ272" s="83"/>
    </row>
    <row r="273" spans="3:62" ht="15.75" customHeight="1">
      <c r="C273" s="301"/>
      <c r="D273" s="301"/>
      <c r="E273" s="301"/>
      <c r="F273" s="301"/>
      <c r="G273" s="301"/>
      <c r="H273" s="301"/>
      <c r="I273" s="301"/>
      <c r="J273" s="301"/>
      <c r="K273" s="301"/>
      <c r="L273" s="301"/>
      <c r="M273" s="301"/>
      <c r="N273" s="301"/>
      <c r="O273" s="301"/>
      <c r="P273" s="301"/>
      <c r="Q273" s="301"/>
      <c r="R273" s="301"/>
      <c r="S273" s="301"/>
      <c r="T273" s="301"/>
      <c r="U273" s="301"/>
      <c r="V273" s="301"/>
      <c r="W273" s="301"/>
      <c r="X273" s="301"/>
      <c r="Y273" s="301"/>
      <c r="Z273" s="301"/>
      <c r="AA273" s="301"/>
      <c r="AB273" s="193"/>
      <c r="AC273" s="83"/>
      <c r="AD273" s="83"/>
      <c r="AE273" s="83"/>
      <c r="AF273" s="302"/>
      <c r="BJ273" s="83"/>
    </row>
    <row r="274" spans="3:62" ht="15.75" customHeight="1">
      <c r="C274" s="301"/>
      <c r="D274" s="301"/>
      <c r="E274" s="301"/>
      <c r="F274" s="301"/>
      <c r="G274" s="301"/>
      <c r="H274" s="301"/>
      <c r="I274" s="301"/>
      <c r="J274" s="301"/>
      <c r="K274" s="301"/>
      <c r="L274" s="301"/>
      <c r="M274" s="301"/>
      <c r="N274" s="301"/>
      <c r="O274" s="301"/>
      <c r="P274" s="301"/>
      <c r="Q274" s="301"/>
      <c r="R274" s="301"/>
      <c r="S274" s="301"/>
      <c r="T274" s="301"/>
      <c r="U274" s="301"/>
      <c r="V274" s="301"/>
      <c r="W274" s="301"/>
      <c r="X274" s="301"/>
      <c r="Y274" s="301"/>
      <c r="Z274" s="301"/>
      <c r="AA274" s="301"/>
      <c r="AB274" s="193"/>
      <c r="AC274" s="83"/>
      <c r="AD274" s="83"/>
      <c r="AE274" s="83"/>
      <c r="AF274" s="302"/>
      <c r="BJ274" s="83"/>
    </row>
    <row r="275" spans="3:62" ht="15.75" customHeight="1">
      <c r="C275" s="301"/>
      <c r="D275" s="301"/>
      <c r="E275" s="301"/>
      <c r="F275" s="301"/>
      <c r="G275" s="301"/>
      <c r="H275" s="301"/>
      <c r="I275" s="301"/>
      <c r="J275" s="301"/>
      <c r="K275" s="301"/>
      <c r="L275" s="301"/>
      <c r="M275" s="301"/>
      <c r="N275" s="301"/>
      <c r="O275" s="301"/>
      <c r="P275" s="301"/>
      <c r="Q275" s="301"/>
      <c r="R275" s="301"/>
      <c r="S275" s="301"/>
      <c r="T275" s="301"/>
      <c r="U275" s="301"/>
      <c r="V275" s="301"/>
      <c r="W275" s="301"/>
      <c r="X275" s="301"/>
      <c r="Y275" s="301"/>
      <c r="Z275" s="301"/>
      <c r="AA275" s="301"/>
      <c r="AB275" s="193"/>
      <c r="AC275" s="83"/>
      <c r="AD275" s="83"/>
      <c r="AE275" s="83"/>
      <c r="AF275" s="302"/>
      <c r="BJ275" s="83"/>
    </row>
    <row r="276" spans="3:62" ht="15.75" customHeight="1">
      <c r="C276" s="301"/>
      <c r="D276" s="301"/>
      <c r="E276" s="301"/>
      <c r="F276" s="301"/>
      <c r="G276" s="301"/>
      <c r="H276" s="301"/>
      <c r="I276" s="301"/>
      <c r="J276" s="301"/>
      <c r="K276" s="301"/>
      <c r="L276" s="301"/>
      <c r="M276" s="301"/>
      <c r="N276" s="301"/>
      <c r="O276" s="301"/>
      <c r="P276" s="301"/>
      <c r="Q276" s="301"/>
      <c r="R276" s="301"/>
      <c r="S276" s="301"/>
      <c r="T276" s="301"/>
      <c r="U276" s="301"/>
      <c r="V276" s="301"/>
      <c r="W276" s="301"/>
      <c r="X276" s="301"/>
      <c r="Y276" s="301"/>
      <c r="Z276" s="301"/>
      <c r="AA276" s="301"/>
      <c r="AB276" s="193"/>
      <c r="AC276" s="83"/>
      <c r="AD276" s="83"/>
      <c r="AE276" s="83"/>
      <c r="AF276" s="302"/>
      <c r="BJ276" s="83"/>
    </row>
    <row r="277" spans="3:62" ht="15.75" customHeight="1">
      <c r="C277" s="301"/>
      <c r="D277" s="301"/>
      <c r="E277" s="301"/>
      <c r="F277" s="301"/>
      <c r="G277" s="301"/>
      <c r="H277" s="301"/>
      <c r="I277" s="301"/>
      <c r="J277" s="301"/>
      <c r="K277" s="301"/>
      <c r="L277" s="301"/>
      <c r="M277" s="301"/>
      <c r="N277" s="301"/>
      <c r="O277" s="301"/>
      <c r="P277" s="301"/>
      <c r="Q277" s="301"/>
      <c r="R277" s="301"/>
      <c r="S277" s="301"/>
      <c r="T277" s="301"/>
      <c r="U277" s="301"/>
      <c r="V277" s="301"/>
      <c r="W277" s="301"/>
      <c r="X277" s="301"/>
      <c r="Y277" s="301"/>
      <c r="Z277" s="301"/>
      <c r="AA277" s="301"/>
      <c r="AB277" s="193"/>
      <c r="AC277" s="83"/>
      <c r="AD277" s="83"/>
      <c r="AE277" s="83"/>
      <c r="AF277" s="302"/>
      <c r="BJ277" s="83"/>
    </row>
    <row r="278" spans="3:62" ht="15.75" customHeight="1">
      <c r="C278" s="301"/>
      <c r="D278" s="301"/>
      <c r="E278" s="301"/>
      <c r="F278" s="301"/>
      <c r="G278" s="301"/>
      <c r="H278" s="301"/>
      <c r="I278" s="301"/>
      <c r="J278" s="301"/>
      <c r="K278" s="301"/>
      <c r="L278" s="301"/>
      <c r="M278" s="301"/>
      <c r="N278" s="301"/>
      <c r="O278" s="301"/>
      <c r="P278" s="301"/>
      <c r="Q278" s="301"/>
      <c r="R278" s="301"/>
      <c r="S278" s="301"/>
      <c r="T278" s="301"/>
      <c r="U278" s="301"/>
      <c r="V278" s="301"/>
      <c r="W278" s="301"/>
      <c r="X278" s="301"/>
      <c r="Y278" s="301"/>
      <c r="Z278" s="301"/>
      <c r="AA278" s="301"/>
      <c r="AB278" s="193"/>
      <c r="AC278" s="83"/>
      <c r="AD278" s="83"/>
      <c r="AE278" s="83"/>
      <c r="AF278" s="302"/>
      <c r="BJ278" s="83"/>
    </row>
    <row r="279" spans="3:62" ht="15.75" customHeight="1">
      <c r="C279" s="301"/>
      <c r="D279" s="301"/>
      <c r="E279" s="301"/>
      <c r="F279" s="301"/>
      <c r="G279" s="301"/>
      <c r="H279" s="301"/>
      <c r="I279" s="301"/>
      <c r="J279" s="301"/>
      <c r="K279" s="301"/>
      <c r="L279" s="301"/>
      <c r="M279" s="301"/>
      <c r="N279" s="301"/>
      <c r="O279" s="301"/>
      <c r="P279" s="301"/>
      <c r="Q279" s="301"/>
      <c r="R279" s="301"/>
      <c r="S279" s="301"/>
      <c r="T279" s="301"/>
      <c r="U279" s="301"/>
      <c r="V279" s="301"/>
      <c r="W279" s="301"/>
      <c r="X279" s="301"/>
      <c r="Y279" s="301"/>
      <c r="Z279" s="301"/>
      <c r="AA279" s="301"/>
      <c r="AB279" s="193"/>
      <c r="AC279" s="83"/>
      <c r="AD279" s="83"/>
      <c r="AE279" s="83"/>
      <c r="AF279" s="302"/>
      <c r="BJ279" s="83"/>
    </row>
    <row r="280" spans="3:62" ht="15.75" customHeight="1">
      <c r="C280" s="301"/>
      <c r="D280" s="301"/>
      <c r="E280" s="301"/>
      <c r="F280" s="301"/>
      <c r="G280" s="301"/>
      <c r="H280" s="301"/>
      <c r="I280" s="301"/>
      <c r="J280" s="301"/>
      <c r="K280" s="301"/>
      <c r="L280" s="301"/>
      <c r="M280" s="301"/>
      <c r="N280" s="301"/>
      <c r="O280" s="301"/>
      <c r="P280" s="301"/>
      <c r="Q280" s="301"/>
      <c r="R280" s="301"/>
      <c r="S280" s="301"/>
      <c r="T280" s="301"/>
      <c r="U280" s="301"/>
      <c r="V280" s="301"/>
      <c r="W280" s="301"/>
      <c r="X280" s="301"/>
      <c r="Y280" s="301"/>
      <c r="Z280" s="301"/>
      <c r="AA280" s="301"/>
      <c r="AB280" s="193"/>
      <c r="AC280" s="83"/>
      <c r="AD280" s="83"/>
      <c r="AE280" s="83"/>
      <c r="AF280" s="302"/>
      <c r="BJ280" s="83"/>
    </row>
    <row r="281" spans="3:62" ht="15.75" customHeight="1">
      <c r="C281" s="301"/>
      <c r="D281" s="301"/>
      <c r="E281" s="301"/>
      <c r="F281" s="301"/>
      <c r="G281" s="301"/>
      <c r="H281" s="301"/>
      <c r="I281" s="301"/>
      <c r="J281" s="301"/>
      <c r="K281" s="301"/>
      <c r="L281" s="301"/>
      <c r="M281" s="301"/>
      <c r="N281" s="301"/>
      <c r="O281" s="301"/>
      <c r="P281" s="301"/>
      <c r="Q281" s="301"/>
      <c r="R281" s="301"/>
      <c r="S281" s="301"/>
      <c r="T281" s="301"/>
      <c r="U281" s="301"/>
      <c r="V281" s="301"/>
      <c r="W281" s="301"/>
      <c r="X281" s="301"/>
      <c r="Y281" s="301"/>
      <c r="Z281" s="301"/>
      <c r="AA281" s="301"/>
      <c r="AB281" s="193"/>
      <c r="AC281" s="83"/>
      <c r="AD281" s="83"/>
      <c r="AE281" s="83"/>
      <c r="AF281" s="302"/>
      <c r="BJ281" s="83"/>
    </row>
    <row r="282" spans="3:62" ht="15.75" customHeight="1">
      <c r="C282" s="301"/>
      <c r="D282" s="301"/>
      <c r="E282" s="301"/>
      <c r="F282" s="301"/>
      <c r="G282" s="301"/>
      <c r="H282" s="301"/>
      <c r="I282" s="301"/>
      <c r="J282" s="301"/>
      <c r="K282" s="301"/>
      <c r="L282" s="301"/>
      <c r="M282" s="301"/>
      <c r="N282" s="301"/>
      <c r="O282" s="301"/>
      <c r="P282" s="301"/>
      <c r="Q282" s="301"/>
      <c r="R282" s="301"/>
      <c r="S282" s="301"/>
      <c r="T282" s="301"/>
      <c r="U282" s="301"/>
      <c r="V282" s="301"/>
      <c r="W282" s="301"/>
      <c r="X282" s="301"/>
      <c r="Y282" s="301"/>
      <c r="Z282" s="301"/>
      <c r="AA282" s="301"/>
      <c r="AB282" s="193"/>
      <c r="AC282" s="83"/>
      <c r="AD282" s="83"/>
      <c r="AE282" s="83"/>
      <c r="AF282" s="302"/>
      <c r="BJ282" s="83"/>
    </row>
    <row r="283" spans="3:62" ht="15.75" customHeight="1">
      <c r="C283" s="301"/>
      <c r="D283" s="301"/>
      <c r="E283" s="301"/>
      <c r="F283" s="301"/>
      <c r="G283" s="301"/>
      <c r="H283" s="301"/>
      <c r="I283" s="301"/>
      <c r="J283" s="301"/>
      <c r="K283" s="301"/>
      <c r="L283" s="301"/>
      <c r="M283" s="301"/>
      <c r="N283" s="301"/>
      <c r="O283" s="301"/>
      <c r="P283" s="301"/>
      <c r="Q283" s="301"/>
      <c r="R283" s="301"/>
      <c r="S283" s="301"/>
      <c r="T283" s="301"/>
      <c r="U283" s="301"/>
      <c r="V283" s="301"/>
      <c r="W283" s="301"/>
      <c r="X283" s="301"/>
      <c r="Y283" s="301"/>
      <c r="Z283" s="301"/>
      <c r="AA283" s="301"/>
      <c r="AB283" s="193"/>
      <c r="AC283" s="83"/>
      <c r="AD283" s="83"/>
      <c r="AE283" s="83"/>
      <c r="AF283" s="302"/>
      <c r="BJ283" s="83"/>
    </row>
    <row r="284" spans="3:62" ht="15.75" customHeight="1">
      <c r="C284" s="301"/>
      <c r="D284" s="301"/>
      <c r="E284" s="301"/>
      <c r="F284" s="301"/>
      <c r="G284" s="301"/>
      <c r="H284" s="301"/>
      <c r="I284" s="301"/>
      <c r="J284" s="301"/>
      <c r="K284" s="301"/>
      <c r="L284" s="301"/>
      <c r="M284" s="301"/>
      <c r="N284" s="301"/>
      <c r="O284" s="301"/>
      <c r="P284" s="301"/>
      <c r="Q284" s="301"/>
      <c r="R284" s="301"/>
      <c r="S284" s="301"/>
      <c r="T284" s="301"/>
      <c r="U284" s="301"/>
      <c r="V284" s="301"/>
      <c r="W284" s="301"/>
      <c r="X284" s="301"/>
      <c r="Y284" s="301"/>
      <c r="Z284" s="301"/>
      <c r="AA284" s="301"/>
      <c r="AB284" s="193"/>
      <c r="AC284" s="83"/>
      <c r="AD284" s="83"/>
      <c r="AE284" s="83"/>
      <c r="AF284" s="302"/>
      <c r="BJ284" s="83"/>
    </row>
    <row r="285" spans="3:62" ht="15.75" customHeight="1">
      <c r="C285" s="301"/>
      <c r="D285" s="301"/>
      <c r="E285" s="301"/>
      <c r="F285" s="301"/>
      <c r="G285" s="301"/>
      <c r="H285" s="301"/>
      <c r="I285" s="301"/>
      <c r="J285" s="301"/>
      <c r="K285" s="301"/>
      <c r="L285" s="301"/>
      <c r="M285" s="301"/>
      <c r="N285" s="301"/>
      <c r="O285" s="301"/>
      <c r="P285" s="301"/>
      <c r="Q285" s="301"/>
      <c r="R285" s="301"/>
      <c r="S285" s="301"/>
      <c r="T285" s="301"/>
      <c r="U285" s="301"/>
      <c r="V285" s="301"/>
      <c r="W285" s="301"/>
      <c r="X285" s="301"/>
      <c r="Y285" s="301"/>
      <c r="Z285" s="301"/>
      <c r="AA285" s="301"/>
      <c r="AB285" s="193"/>
      <c r="AC285" s="83"/>
      <c r="AD285" s="83"/>
      <c r="AE285" s="83"/>
      <c r="AF285" s="302"/>
      <c r="BJ285" s="83"/>
    </row>
    <row r="286" spans="3:62" ht="15.75" customHeight="1">
      <c r="C286" s="301"/>
      <c r="D286" s="301"/>
      <c r="E286" s="301"/>
      <c r="F286" s="301"/>
      <c r="G286" s="301"/>
      <c r="H286" s="301"/>
      <c r="I286" s="301"/>
      <c r="J286" s="301"/>
      <c r="K286" s="301"/>
      <c r="L286" s="301"/>
      <c r="M286" s="301"/>
      <c r="N286" s="301"/>
      <c r="O286" s="301"/>
      <c r="P286" s="301"/>
      <c r="Q286" s="301"/>
      <c r="R286" s="301"/>
      <c r="S286" s="301"/>
      <c r="T286" s="301"/>
      <c r="U286" s="301"/>
      <c r="V286" s="301"/>
      <c r="W286" s="301"/>
      <c r="X286" s="301"/>
      <c r="Y286" s="301"/>
      <c r="Z286" s="301"/>
      <c r="AA286" s="301"/>
      <c r="AB286" s="193"/>
      <c r="AC286" s="83"/>
      <c r="AD286" s="83"/>
      <c r="AE286" s="83"/>
      <c r="AF286" s="302"/>
      <c r="BJ286" s="83"/>
    </row>
    <row r="287" spans="3:62" ht="15.75" customHeight="1">
      <c r="C287" s="301"/>
      <c r="D287" s="301"/>
      <c r="E287" s="301"/>
      <c r="F287" s="301"/>
      <c r="G287" s="301"/>
      <c r="H287" s="301"/>
      <c r="I287" s="301"/>
      <c r="J287" s="301"/>
      <c r="K287" s="301"/>
      <c r="L287" s="301"/>
      <c r="M287" s="301"/>
      <c r="N287" s="301"/>
      <c r="O287" s="301"/>
      <c r="P287" s="301"/>
      <c r="Q287" s="301"/>
      <c r="R287" s="301"/>
      <c r="S287" s="301"/>
      <c r="T287" s="301"/>
      <c r="U287" s="301"/>
      <c r="V287" s="301"/>
      <c r="W287" s="301"/>
      <c r="X287" s="301"/>
      <c r="Y287" s="301"/>
      <c r="Z287" s="301"/>
      <c r="AA287" s="301"/>
      <c r="AB287" s="193"/>
      <c r="AC287" s="83"/>
      <c r="AD287" s="83"/>
      <c r="AE287" s="83"/>
      <c r="AF287" s="302"/>
      <c r="BJ287" s="83"/>
    </row>
    <row r="288" spans="3:62" ht="15.75" customHeight="1">
      <c r="C288" s="301"/>
      <c r="D288" s="301"/>
      <c r="E288" s="301"/>
      <c r="F288" s="301"/>
      <c r="G288" s="301"/>
      <c r="H288" s="301"/>
      <c r="I288" s="301"/>
      <c r="J288" s="301"/>
      <c r="K288" s="301"/>
      <c r="L288" s="301"/>
      <c r="M288" s="301"/>
      <c r="N288" s="301"/>
      <c r="O288" s="301"/>
      <c r="P288" s="301"/>
      <c r="Q288" s="301"/>
      <c r="R288" s="301"/>
      <c r="S288" s="301"/>
      <c r="T288" s="301"/>
      <c r="U288" s="301"/>
      <c r="V288" s="301"/>
      <c r="W288" s="301"/>
      <c r="X288" s="301"/>
      <c r="Y288" s="301"/>
      <c r="Z288" s="301"/>
      <c r="AA288" s="301"/>
      <c r="AB288" s="193"/>
      <c r="AC288" s="83"/>
      <c r="AD288" s="83"/>
      <c r="AE288" s="83"/>
      <c r="AF288" s="302"/>
      <c r="BJ288" s="83"/>
    </row>
    <row r="289" spans="3:62" ht="15.75" customHeight="1">
      <c r="C289" s="301"/>
      <c r="D289" s="301"/>
      <c r="E289" s="301"/>
      <c r="F289" s="301"/>
      <c r="G289" s="301"/>
      <c r="H289" s="301"/>
      <c r="I289" s="301"/>
      <c r="J289" s="301"/>
      <c r="K289" s="301"/>
      <c r="L289" s="301"/>
      <c r="M289" s="301"/>
      <c r="N289" s="301"/>
      <c r="O289" s="301"/>
      <c r="P289" s="301"/>
      <c r="Q289" s="301"/>
      <c r="R289" s="301"/>
      <c r="S289" s="301"/>
      <c r="T289" s="301"/>
      <c r="U289" s="301"/>
      <c r="V289" s="301"/>
      <c r="W289" s="301"/>
      <c r="X289" s="301"/>
      <c r="Y289" s="301"/>
      <c r="Z289" s="301"/>
      <c r="AA289" s="301"/>
      <c r="AB289" s="193"/>
      <c r="AC289" s="83"/>
      <c r="AD289" s="83"/>
      <c r="AE289" s="83"/>
      <c r="AF289" s="302"/>
      <c r="BJ289" s="83"/>
    </row>
    <row r="290" spans="3:62" ht="15.75" customHeight="1">
      <c r="C290" s="301"/>
      <c r="D290" s="301"/>
      <c r="E290" s="301"/>
      <c r="F290" s="301"/>
      <c r="G290" s="301"/>
      <c r="H290" s="301"/>
      <c r="I290" s="301"/>
      <c r="J290" s="301"/>
      <c r="K290" s="301"/>
      <c r="L290" s="301"/>
      <c r="M290" s="301"/>
      <c r="N290" s="301"/>
      <c r="O290" s="301"/>
      <c r="P290" s="301"/>
      <c r="Q290" s="301"/>
      <c r="R290" s="301"/>
      <c r="S290" s="301"/>
      <c r="T290" s="301"/>
      <c r="U290" s="301"/>
      <c r="V290" s="301"/>
      <c r="W290" s="301"/>
      <c r="X290" s="301"/>
      <c r="Y290" s="301"/>
      <c r="Z290" s="301"/>
      <c r="AA290" s="301"/>
      <c r="AB290" s="193"/>
      <c r="AC290" s="83"/>
      <c r="AD290" s="83"/>
      <c r="AE290" s="83"/>
      <c r="AF290" s="302"/>
      <c r="BJ290" s="83"/>
    </row>
    <row r="291" spans="3:62" ht="15.75" customHeight="1">
      <c r="C291" s="301"/>
      <c r="D291" s="301"/>
      <c r="E291" s="301"/>
      <c r="F291" s="301"/>
      <c r="G291" s="301"/>
      <c r="H291" s="301"/>
      <c r="I291" s="301"/>
      <c r="J291" s="301"/>
      <c r="K291" s="301"/>
      <c r="L291" s="301"/>
      <c r="M291" s="301"/>
      <c r="N291" s="301"/>
      <c r="O291" s="301"/>
      <c r="P291" s="301"/>
      <c r="Q291" s="301"/>
      <c r="R291" s="301"/>
      <c r="S291" s="301"/>
      <c r="T291" s="301"/>
      <c r="U291" s="301"/>
      <c r="V291" s="301"/>
      <c r="W291" s="301"/>
      <c r="X291" s="301"/>
      <c r="Y291" s="301"/>
      <c r="Z291" s="301"/>
      <c r="AA291" s="301"/>
      <c r="AB291" s="193"/>
      <c r="AC291" s="83"/>
      <c r="AD291" s="83"/>
      <c r="AE291" s="83"/>
      <c r="AF291" s="302"/>
      <c r="BJ291" s="83"/>
    </row>
    <row r="292" spans="3:62" ht="15.75" customHeight="1">
      <c r="C292" s="301"/>
      <c r="D292" s="301"/>
      <c r="E292" s="301"/>
      <c r="F292" s="301"/>
      <c r="G292" s="301"/>
      <c r="H292" s="301"/>
      <c r="I292" s="301"/>
      <c r="J292" s="301"/>
      <c r="K292" s="301"/>
      <c r="L292" s="301"/>
      <c r="M292" s="301"/>
      <c r="N292" s="301"/>
      <c r="O292" s="301"/>
      <c r="P292" s="301"/>
      <c r="Q292" s="301"/>
      <c r="R292" s="301"/>
      <c r="S292" s="301"/>
      <c r="T292" s="301"/>
      <c r="U292" s="301"/>
      <c r="V292" s="301"/>
      <c r="W292" s="301"/>
      <c r="X292" s="301"/>
      <c r="Y292" s="301"/>
      <c r="Z292" s="301"/>
      <c r="AA292" s="301"/>
      <c r="AB292" s="193"/>
      <c r="AC292" s="83"/>
      <c r="AD292" s="83"/>
      <c r="AE292" s="83"/>
      <c r="AF292" s="302"/>
      <c r="BJ292" s="83"/>
    </row>
    <row r="293" spans="3:62" ht="15.75" customHeight="1">
      <c r="C293" s="301"/>
      <c r="D293" s="301"/>
      <c r="E293" s="301"/>
      <c r="F293" s="301"/>
      <c r="G293" s="301"/>
      <c r="H293" s="301"/>
      <c r="I293" s="301"/>
      <c r="J293" s="301"/>
      <c r="K293" s="301"/>
      <c r="L293" s="301"/>
      <c r="M293" s="301"/>
      <c r="N293" s="301"/>
      <c r="O293" s="301"/>
      <c r="P293" s="301"/>
      <c r="Q293" s="301"/>
      <c r="R293" s="301"/>
      <c r="S293" s="301"/>
      <c r="T293" s="301"/>
      <c r="U293" s="301"/>
      <c r="V293" s="301"/>
      <c r="W293" s="301"/>
      <c r="X293" s="301"/>
      <c r="Y293" s="301"/>
      <c r="Z293" s="301"/>
      <c r="AA293" s="301"/>
      <c r="AB293" s="193"/>
      <c r="AC293" s="83"/>
      <c r="AD293" s="83"/>
      <c r="AE293" s="83"/>
      <c r="AF293" s="302"/>
      <c r="BJ293" s="83"/>
    </row>
    <row r="294" spans="3:62" ht="15.75" customHeight="1">
      <c r="C294" s="301"/>
      <c r="D294" s="301"/>
      <c r="E294" s="301"/>
      <c r="F294" s="301"/>
      <c r="G294" s="301"/>
      <c r="H294" s="301"/>
      <c r="I294" s="301"/>
      <c r="J294" s="301"/>
      <c r="K294" s="301"/>
      <c r="L294" s="301"/>
      <c r="M294" s="301"/>
      <c r="N294" s="301"/>
      <c r="O294" s="301"/>
      <c r="P294" s="301"/>
      <c r="Q294" s="301"/>
      <c r="R294" s="301"/>
      <c r="S294" s="301"/>
      <c r="T294" s="301"/>
      <c r="U294" s="301"/>
      <c r="V294" s="301"/>
      <c r="W294" s="301"/>
      <c r="X294" s="301"/>
      <c r="Y294" s="301"/>
      <c r="Z294" s="301"/>
      <c r="AA294" s="301"/>
      <c r="AB294" s="193"/>
      <c r="AC294" s="83"/>
      <c r="AD294" s="83"/>
      <c r="AE294" s="83"/>
      <c r="AF294" s="302"/>
      <c r="BJ294" s="83"/>
    </row>
    <row r="295" spans="3:62" ht="15.75" customHeight="1">
      <c r="C295" s="301"/>
      <c r="D295" s="301"/>
      <c r="E295" s="301"/>
      <c r="F295" s="301"/>
      <c r="G295" s="301"/>
      <c r="H295" s="301"/>
      <c r="I295" s="301"/>
      <c r="J295" s="301"/>
      <c r="K295" s="301"/>
      <c r="L295" s="301"/>
      <c r="M295" s="301"/>
      <c r="N295" s="301"/>
      <c r="O295" s="301"/>
      <c r="P295" s="301"/>
      <c r="Q295" s="301"/>
      <c r="R295" s="301"/>
      <c r="S295" s="301"/>
      <c r="T295" s="301"/>
      <c r="U295" s="301"/>
      <c r="V295" s="301"/>
      <c r="W295" s="301"/>
      <c r="X295" s="301"/>
      <c r="Y295" s="301"/>
      <c r="Z295" s="301"/>
      <c r="AA295" s="301"/>
      <c r="AB295" s="193"/>
      <c r="AC295" s="83"/>
      <c r="AD295" s="83"/>
      <c r="AE295" s="83"/>
      <c r="AF295" s="302"/>
      <c r="BJ295" s="83"/>
    </row>
    <row r="296" spans="3:62" ht="15.75" customHeight="1">
      <c r="C296" s="301"/>
      <c r="D296" s="301"/>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193"/>
      <c r="AC296" s="83"/>
      <c r="AD296" s="83"/>
      <c r="AE296" s="83"/>
      <c r="AF296" s="302"/>
      <c r="BJ296" s="83"/>
    </row>
    <row r="297" spans="3:62" ht="15.75" customHeight="1">
      <c r="C297" s="301"/>
      <c r="D297" s="301"/>
      <c r="E297" s="301"/>
      <c r="F297" s="301"/>
      <c r="G297" s="301"/>
      <c r="H297" s="301"/>
      <c r="I297" s="301"/>
      <c r="J297" s="301"/>
      <c r="K297" s="301"/>
      <c r="L297" s="301"/>
      <c r="M297" s="301"/>
      <c r="N297" s="301"/>
      <c r="O297" s="301"/>
      <c r="P297" s="301"/>
      <c r="Q297" s="301"/>
      <c r="R297" s="301"/>
      <c r="S297" s="301"/>
      <c r="T297" s="301"/>
      <c r="U297" s="301"/>
      <c r="V297" s="301"/>
      <c r="W297" s="301"/>
      <c r="X297" s="301"/>
      <c r="Y297" s="301"/>
      <c r="Z297" s="301"/>
      <c r="AA297" s="301"/>
      <c r="AB297" s="193"/>
      <c r="AC297" s="83"/>
      <c r="AD297" s="83"/>
      <c r="AE297" s="83"/>
      <c r="AF297" s="302"/>
      <c r="BJ297" s="83"/>
    </row>
    <row r="298" spans="3:62" ht="15.75" customHeight="1">
      <c r="C298" s="301"/>
      <c r="D298" s="301"/>
      <c r="E298" s="301"/>
      <c r="F298" s="301"/>
      <c r="G298" s="301"/>
      <c r="H298" s="301"/>
      <c r="I298" s="301"/>
      <c r="J298" s="301"/>
      <c r="K298" s="301"/>
      <c r="L298" s="301"/>
      <c r="M298" s="301"/>
      <c r="N298" s="301"/>
      <c r="O298" s="301"/>
      <c r="P298" s="301"/>
      <c r="Q298" s="301"/>
      <c r="R298" s="301"/>
      <c r="S298" s="301"/>
      <c r="T298" s="301"/>
      <c r="U298" s="301"/>
      <c r="V298" s="301"/>
      <c r="W298" s="301"/>
      <c r="X298" s="301"/>
      <c r="Y298" s="301"/>
      <c r="Z298" s="301"/>
      <c r="AA298" s="301"/>
      <c r="AB298" s="193"/>
      <c r="AC298" s="83"/>
      <c r="AD298" s="83"/>
      <c r="AE298" s="83"/>
      <c r="AF298" s="302"/>
      <c r="BJ298" s="83"/>
    </row>
    <row r="299" spans="3:62" ht="15.75" customHeight="1">
      <c r="C299" s="301"/>
      <c r="D299" s="301"/>
      <c r="E299" s="301"/>
      <c r="F299" s="301"/>
      <c r="G299" s="301"/>
      <c r="H299" s="301"/>
      <c r="I299" s="301"/>
      <c r="J299" s="301"/>
      <c r="K299" s="301"/>
      <c r="L299" s="301"/>
      <c r="M299" s="301"/>
      <c r="N299" s="301"/>
      <c r="O299" s="301"/>
      <c r="P299" s="301"/>
      <c r="Q299" s="301"/>
      <c r="R299" s="301"/>
      <c r="S299" s="301"/>
      <c r="T299" s="301"/>
      <c r="U299" s="301"/>
      <c r="V299" s="301"/>
      <c r="W299" s="301"/>
      <c r="X299" s="301"/>
      <c r="Y299" s="301"/>
      <c r="Z299" s="301"/>
      <c r="AA299" s="301"/>
      <c r="AB299" s="193"/>
      <c r="AC299" s="83"/>
      <c r="AD299" s="83"/>
      <c r="AE299" s="83"/>
      <c r="AF299" s="302"/>
      <c r="BJ299" s="83"/>
    </row>
    <row r="300" spans="3:62" ht="15.75" customHeight="1">
      <c r="C300" s="301"/>
      <c r="D300" s="301"/>
      <c r="E300" s="301"/>
      <c r="F300" s="301"/>
      <c r="G300" s="301"/>
      <c r="H300" s="301"/>
      <c r="I300" s="301"/>
      <c r="J300" s="301"/>
      <c r="K300" s="301"/>
      <c r="L300" s="301"/>
      <c r="M300" s="301"/>
      <c r="N300" s="301"/>
      <c r="O300" s="301"/>
      <c r="P300" s="301"/>
      <c r="Q300" s="301"/>
      <c r="R300" s="301"/>
      <c r="S300" s="301"/>
      <c r="T300" s="301"/>
      <c r="U300" s="301"/>
      <c r="V300" s="301"/>
      <c r="W300" s="301"/>
      <c r="X300" s="301"/>
      <c r="Y300" s="301"/>
      <c r="Z300" s="301"/>
      <c r="AA300" s="301"/>
      <c r="AB300" s="193"/>
      <c r="AC300" s="83"/>
      <c r="AD300" s="83"/>
      <c r="AE300" s="83"/>
      <c r="AF300" s="302"/>
      <c r="BJ300" s="83"/>
    </row>
    <row r="301" spans="3:62" ht="15.75" customHeight="1">
      <c r="C301" s="301"/>
      <c r="D301" s="301"/>
      <c r="E301" s="301"/>
      <c r="F301" s="301"/>
      <c r="G301" s="301"/>
      <c r="H301" s="301"/>
      <c r="I301" s="301"/>
      <c r="J301" s="301"/>
      <c r="K301" s="301"/>
      <c r="L301" s="301"/>
      <c r="M301" s="301"/>
      <c r="N301" s="301"/>
      <c r="O301" s="301"/>
      <c r="P301" s="301"/>
      <c r="Q301" s="301"/>
      <c r="R301" s="301"/>
      <c r="S301" s="301"/>
      <c r="T301" s="301"/>
      <c r="U301" s="301"/>
      <c r="V301" s="301"/>
      <c r="W301" s="301"/>
      <c r="X301" s="301"/>
      <c r="Y301" s="301"/>
      <c r="Z301" s="301"/>
      <c r="AA301" s="301"/>
      <c r="AB301" s="193"/>
      <c r="AC301" s="83"/>
      <c r="AD301" s="83"/>
      <c r="AE301" s="83"/>
      <c r="AF301" s="302"/>
      <c r="BJ301" s="83"/>
    </row>
    <row r="302" spans="3:62" ht="15.75" customHeight="1">
      <c r="C302" s="301"/>
      <c r="D302" s="301"/>
      <c r="E302" s="301"/>
      <c r="F302" s="301"/>
      <c r="G302" s="301"/>
      <c r="H302" s="301"/>
      <c r="I302" s="301"/>
      <c r="J302" s="301"/>
      <c r="K302" s="301"/>
      <c r="L302" s="301"/>
      <c r="M302" s="301"/>
      <c r="N302" s="301"/>
      <c r="O302" s="301"/>
      <c r="P302" s="301"/>
      <c r="Q302" s="301"/>
      <c r="R302" s="301"/>
      <c r="S302" s="301"/>
      <c r="T302" s="301"/>
      <c r="U302" s="301"/>
      <c r="V302" s="301"/>
      <c r="W302" s="301"/>
      <c r="X302" s="301"/>
      <c r="Y302" s="301"/>
      <c r="Z302" s="301"/>
      <c r="AA302" s="301"/>
      <c r="AB302" s="193"/>
      <c r="AC302" s="83"/>
      <c r="AD302" s="83"/>
      <c r="AE302" s="83"/>
      <c r="AF302" s="302"/>
      <c r="BJ302" s="83"/>
    </row>
    <row r="303" spans="3:62" ht="15.75" customHeight="1">
      <c r="C303" s="301"/>
      <c r="D303" s="301"/>
      <c r="E303" s="301"/>
      <c r="F303" s="301"/>
      <c r="G303" s="301"/>
      <c r="H303" s="301"/>
      <c r="I303" s="301"/>
      <c r="J303" s="301"/>
      <c r="K303" s="301"/>
      <c r="L303" s="301"/>
      <c r="M303" s="301"/>
      <c r="N303" s="301"/>
      <c r="O303" s="301"/>
      <c r="P303" s="301"/>
      <c r="Q303" s="301"/>
      <c r="R303" s="301"/>
      <c r="S303" s="301"/>
      <c r="T303" s="301"/>
      <c r="U303" s="301"/>
      <c r="V303" s="301"/>
      <c r="W303" s="301"/>
      <c r="X303" s="301"/>
      <c r="Y303" s="301"/>
      <c r="Z303" s="301"/>
      <c r="AA303" s="301"/>
      <c r="AB303" s="193"/>
      <c r="AC303" s="83"/>
      <c r="AD303" s="83"/>
      <c r="AE303" s="83"/>
      <c r="AF303" s="302"/>
      <c r="BJ303" s="83"/>
    </row>
    <row r="304" spans="3:62" ht="15.75" customHeight="1">
      <c r="C304" s="301"/>
      <c r="D304" s="301"/>
      <c r="E304" s="301"/>
      <c r="F304" s="301"/>
      <c r="G304" s="301"/>
      <c r="H304" s="301"/>
      <c r="I304" s="301"/>
      <c r="J304" s="301"/>
      <c r="K304" s="301"/>
      <c r="L304" s="301"/>
      <c r="M304" s="301"/>
      <c r="N304" s="301"/>
      <c r="O304" s="301"/>
      <c r="P304" s="301"/>
      <c r="Q304" s="301"/>
      <c r="R304" s="301"/>
      <c r="S304" s="301"/>
      <c r="T304" s="301"/>
      <c r="U304" s="301"/>
      <c r="V304" s="301"/>
      <c r="W304" s="301"/>
      <c r="X304" s="301"/>
      <c r="Y304" s="301"/>
      <c r="Z304" s="301"/>
      <c r="AA304" s="301"/>
      <c r="AB304" s="193"/>
      <c r="AC304" s="83"/>
      <c r="AD304" s="83"/>
      <c r="AE304" s="83"/>
      <c r="AF304" s="302"/>
      <c r="BJ304" s="83"/>
    </row>
    <row r="305" spans="3:62" ht="15.75" customHeight="1">
      <c r="C305" s="301"/>
      <c r="D305" s="301"/>
      <c r="E305" s="301"/>
      <c r="F305" s="301"/>
      <c r="G305" s="301"/>
      <c r="H305" s="301"/>
      <c r="I305" s="301"/>
      <c r="J305" s="301"/>
      <c r="K305" s="301"/>
      <c r="L305" s="301"/>
      <c r="M305" s="301"/>
      <c r="N305" s="301"/>
      <c r="O305" s="301"/>
      <c r="P305" s="301"/>
      <c r="Q305" s="301"/>
      <c r="R305" s="301"/>
      <c r="S305" s="301"/>
      <c r="T305" s="301"/>
      <c r="U305" s="301"/>
      <c r="V305" s="301"/>
      <c r="W305" s="301"/>
      <c r="X305" s="301"/>
      <c r="Y305" s="301"/>
      <c r="Z305" s="301"/>
      <c r="AA305" s="301"/>
      <c r="AB305" s="193"/>
      <c r="AC305" s="83"/>
      <c r="AD305" s="83"/>
      <c r="AE305" s="83"/>
      <c r="AF305" s="302"/>
      <c r="BJ305" s="83"/>
    </row>
    <row r="306" spans="3:62" ht="15.75" customHeight="1">
      <c r="C306" s="301"/>
      <c r="D306" s="301"/>
      <c r="E306" s="301"/>
      <c r="F306" s="301"/>
      <c r="G306" s="301"/>
      <c r="H306" s="301"/>
      <c r="I306" s="301"/>
      <c r="J306" s="301"/>
      <c r="K306" s="301"/>
      <c r="L306" s="301"/>
      <c r="M306" s="301"/>
      <c r="N306" s="301"/>
      <c r="O306" s="301"/>
      <c r="P306" s="301"/>
      <c r="Q306" s="301"/>
      <c r="R306" s="301"/>
      <c r="S306" s="301"/>
      <c r="T306" s="301"/>
      <c r="U306" s="301"/>
      <c r="V306" s="301"/>
      <c r="W306" s="301"/>
      <c r="X306" s="301"/>
      <c r="Y306" s="301"/>
      <c r="Z306" s="301"/>
      <c r="AA306" s="301"/>
      <c r="AB306" s="193"/>
      <c r="AC306" s="83"/>
      <c r="AD306" s="83"/>
      <c r="AE306" s="83"/>
      <c r="AF306" s="302"/>
      <c r="BJ306" s="83"/>
    </row>
    <row r="307" spans="3:62" ht="15.75" customHeight="1">
      <c r="C307" s="301"/>
      <c r="D307" s="301"/>
      <c r="E307" s="301"/>
      <c r="F307" s="301"/>
      <c r="G307" s="301"/>
      <c r="H307" s="301"/>
      <c r="I307" s="301"/>
      <c r="J307" s="301"/>
      <c r="K307" s="301"/>
      <c r="L307" s="301"/>
      <c r="M307" s="301"/>
      <c r="N307" s="301"/>
      <c r="O307" s="301"/>
      <c r="P307" s="301"/>
      <c r="Q307" s="301"/>
      <c r="R307" s="301"/>
      <c r="S307" s="301"/>
      <c r="T307" s="301"/>
      <c r="U307" s="301"/>
      <c r="V307" s="301"/>
      <c r="W307" s="301"/>
      <c r="X307" s="301"/>
      <c r="Y307" s="301"/>
      <c r="Z307" s="301"/>
      <c r="AA307" s="301"/>
      <c r="AB307" s="193"/>
      <c r="AC307" s="83"/>
      <c r="AD307" s="83"/>
      <c r="AE307" s="83"/>
      <c r="AF307" s="302"/>
      <c r="BJ307" s="83"/>
    </row>
    <row r="308" spans="3:62" ht="15.75" customHeight="1">
      <c r="C308" s="301"/>
      <c r="D308" s="301"/>
      <c r="E308" s="301"/>
      <c r="F308" s="301"/>
      <c r="G308" s="301"/>
      <c r="H308" s="301"/>
      <c r="I308" s="301"/>
      <c r="J308" s="301"/>
      <c r="K308" s="301"/>
      <c r="L308" s="301"/>
      <c r="M308" s="301"/>
      <c r="N308" s="301"/>
      <c r="O308" s="301"/>
      <c r="P308" s="301"/>
      <c r="Q308" s="301"/>
      <c r="R308" s="301"/>
      <c r="S308" s="301"/>
      <c r="T308" s="301"/>
      <c r="U308" s="301"/>
      <c r="V308" s="301"/>
      <c r="W308" s="301"/>
      <c r="X308" s="301"/>
      <c r="Y308" s="301"/>
      <c r="Z308" s="301"/>
      <c r="AA308" s="301"/>
      <c r="AB308" s="193"/>
      <c r="AC308" s="83"/>
      <c r="AD308" s="83"/>
      <c r="AE308" s="83"/>
      <c r="AF308" s="302"/>
      <c r="BJ308" s="83"/>
    </row>
    <row r="309" spans="3:62" ht="15.75" customHeight="1">
      <c r="C309" s="301"/>
      <c r="D309" s="301"/>
      <c r="E309" s="301"/>
      <c r="F309" s="301"/>
      <c r="G309" s="301"/>
      <c r="H309" s="301"/>
      <c r="I309" s="301"/>
      <c r="J309" s="301"/>
      <c r="K309" s="301"/>
      <c r="L309" s="301"/>
      <c r="M309" s="301"/>
      <c r="N309" s="301"/>
      <c r="O309" s="301"/>
      <c r="P309" s="301"/>
      <c r="Q309" s="301"/>
      <c r="R309" s="301"/>
      <c r="S309" s="301"/>
      <c r="T309" s="301"/>
      <c r="U309" s="301"/>
      <c r="V309" s="301"/>
      <c r="W309" s="301"/>
      <c r="X309" s="301"/>
      <c r="Y309" s="301"/>
      <c r="Z309" s="301"/>
      <c r="AA309" s="301"/>
      <c r="AB309" s="193"/>
      <c r="AC309" s="83"/>
      <c r="AD309" s="83"/>
      <c r="AE309" s="83"/>
      <c r="AF309" s="302"/>
      <c r="BJ309" s="83"/>
    </row>
    <row r="310" spans="3:62" ht="15.75" customHeight="1">
      <c r="C310" s="301"/>
      <c r="D310" s="301"/>
      <c r="E310" s="301"/>
      <c r="F310" s="301"/>
      <c r="G310" s="301"/>
      <c r="H310" s="301"/>
      <c r="I310" s="301"/>
      <c r="J310" s="301"/>
      <c r="K310" s="301"/>
      <c r="L310" s="301"/>
      <c r="M310" s="301"/>
      <c r="N310" s="301"/>
      <c r="O310" s="301"/>
      <c r="P310" s="301"/>
      <c r="Q310" s="301"/>
      <c r="R310" s="301"/>
      <c r="S310" s="301"/>
      <c r="T310" s="301"/>
      <c r="U310" s="301"/>
      <c r="V310" s="301"/>
      <c r="W310" s="301"/>
      <c r="X310" s="301"/>
      <c r="Y310" s="301"/>
      <c r="Z310" s="301"/>
      <c r="AA310" s="301"/>
      <c r="AB310" s="193"/>
      <c r="AC310" s="83"/>
      <c r="AD310" s="83"/>
      <c r="AE310" s="83"/>
      <c r="AF310" s="302"/>
      <c r="BJ310" s="83"/>
    </row>
    <row r="311" spans="3:62" ht="15.75" customHeight="1">
      <c r="C311" s="301"/>
      <c r="D311" s="301"/>
      <c r="E311" s="301"/>
      <c r="F311" s="301"/>
      <c r="G311" s="301"/>
      <c r="H311" s="301"/>
      <c r="I311" s="301"/>
      <c r="J311" s="301"/>
      <c r="K311" s="301"/>
      <c r="L311" s="301"/>
      <c r="M311" s="301"/>
      <c r="N311" s="301"/>
      <c r="O311" s="301"/>
      <c r="P311" s="301"/>
      <c r="Q311" s="301"/>
      <c r="R311" s="301"/>
      <c r="S311" s="301"/>
      <c r="T311" s="301"/>
      <c r="U311" s="301"/>
      <c r="V311" s="301"/>
      <c r="W311" s="301"/>
      <c r="X311" s="301"/>
      <c r="Y311" s="301"/>
      <c r="Z311" s="301"/>
      <c r="AA311" s="301"/>
      <c r="AB311" s="193"/>
      <c r="AC311" s="83"/>
      <c r="AD311" s="83"/>
      <c r="AE311" s="83"/>
      <c r="AF311" s="302"/>
      <c r="BJ311" s="83"/>
    </row>
    <row r="312" spans="3:62" ht="15.75" customHeight="1">
      <c r="C312" s="301"/>
      <c r="D312" s="301"/>
      <c r="E312" s="301"/>
      <c r="F312" s="301"/>
      <c r="G312" s="301"/>
      <c r="H312" s="301"/>
      <c r="I312" s="301"/>
      <c r="J312" s="301"/>
      <c r="K312" s="301"/>
      <c r="L312" s="301"/>
      <c r="M312" s="301"/>
      <c r="N312" s="301"/>
      <c r="O312" s="301"/>
      <c r="P312" s="301"/>
      <c r="Q312" s="301"/>
      <c r="R312" s="301"/>
      <c r="S312" s="301"/>
      <c r="T312" s="301"/>
      <c r="U312" s="301"/>
      <c r="V312" s="301"/>
      <c r="W312" s="301"/>
      <c r="X312" s="301"/>
      <c r="Y312" s="301"/>
      <c r="Z312" s="301"/>
      <c r="AA312" s="301"/>
      <c r="AB312" s="193"/>
      <c r="AC312" s="83"/>
      <c r="AD312" s="83"/>
      <c r="AE312" s="83"/>
      <c r="AF312" s="302"/>
      <c r="BJ312" s="83"/>
    </row>
    <row r="313" spans="3:62" ht="15.75" customHeight="1">
      <c r="C313" s="301"/>
      <c r="D313" s="301"/>
      <c r="E313" s="301"/>
      <c r="F313" s="301"/>
      <c r="G313" s="301"/>
      <c r="H313" s="301"/>
      <c r="I313" s="301"/>
      <c r="J313" s="301"/>
      <c r="K313" s="301"/>
      <c r="L313" s="301"/>
      <c r="M313" s="301"/>
      <c r="N313" s="301"/>
      <c r="O313" s="301"/>
      <c r="P313" s="301"/>
      <c r="Q313" s="301"/>
      <c r="R313" s="301"/>
      <c r="S313" s="301"/>
      <c r="T313" s="301"/>
      <c r="U313" s="301"/>
      <c r="V313" s="301"/>
      <c r="W313" s="301"/>
      <c r="X313" s="301"/>
      <c r="Y313" s="301"/>
      <c r="Z313" s="301"/>
      <c r="AA313" s="301"/>
      <c r="AB313" s="193"/>
      <c r="AC313" s="83"/>
      <c r="AD313" s="83"/>
      <c r="AE313" s="83"/>
      <c r="AF313" s="302"/>
      <c r="BJ313" s="83"/>
    </row>
    <row r="314" spans="3:62" ht="15.75" customHeight="1">
      <c r="C314" s="301"/>
      <c r="D314" s="301"/>
      <c r="E314" s="301"/>
      <c r="F314" s="301"/>
      <c r="G314" s="301"/>
      <c r="H314" s="301"/>
      <c r="I314" s="301"/>
      <c r="J314" s="301"/>
      <c r="K314" s="301"/>
      <c r="L314" s="301"/>
      <c r="M314" s="301"/>
      <c r="N314" s="301"/>
      <c r="O314" s="301"/>
      <c r="P314" s="301"/>
      <c r="Q314" s="301"/>
      <c r="R314" s="301"/>
      <c r="S314" s="301"/>
      <c r="T314" s="301"/>
      <c r="U314" s="301"/>
      <c r="V314" s="301"/>
      <c r="W314" s="301"/>
      <c r="X314" s="301"/>
      <c r="Y314" s="301"/>
      <c r="Z314" s="301"/>
      <c r="AA314" s="301"/>
      <c r="AB314" s="193"/>
      <c r="AC314" s="83"/>
      <c r="AD314" s="83"/>
      <c r="AE314" s="83"/>
      <c r="AF314" s="302"/>
      <c r="BJ314" s="83"/>
    </row>
    <row r="315" spans="3:62" ht="15.75" customHeight="1">
      <c r="C315" s="301"/>
      <c r="D315" s="301"/>
      <c r="E315" s="301"/>
      <c r="F315" s="301"/>
      <c r="G315" s="301"/>
      <c r="H315" s="301"/>
      <c r="I315" s="301"/>
      <c r="J315" s="301"/>
      <c r="K315" s="301"/>
      <c r="L315" s="301"/>
      <c r="M315" s="301"/>
      <c r="N315" s="301"/>
      <c r="O315" s="301"/>
      <c r="P315" s="301"/>
      <c r="Q315" s="301"/>
      <c r="R315" s="301"/>
      <c r="S315" s="301"/>
      <c r="T315" s="301"/>
      <c r="U315" s="301"/>
      <c r="V315" s="301"/>
      <c r="W315" s="301"/>
      <c r="X315" s="301"/>
      <c r="Y315" s="301"/>
      <c r="Z315" s="301"/>
      <c r="AA315" s="301"/>
      <c r="AB315" s="193"/>
      <c r="AC315" s="83"/>
      <c r="AD315" s="83"/>
      <c r="AE315" s="83"/>
      <c r="AF315" s="302"/>
      <c r="BJ315" s="83"/>
    </row>
    <row r="316" spans="3:62" ht="15.75" customHeight="1">
      <c r="C316" s="301"/>
      <c r="D316" s="301"/>
      <c r="E316" s="301"/>
      <c r="F316" s="301"/>
      <c r="G316" s="301"/>
      <c r="H316" s="301"/>
      <c r="I316" s="301"/>
      <c r="J316" s="301"/>
      <c r="K316" s="301"/>
      <c r="L316" s="301"/>
      <c r="M316" s="301"/>
      <c r="N316" s="301"/>
      <c r="O316" s="301"/>
      <c r="P316" s="301"/>
      <c r="Q316" s="301"/>
      <c r="R316" s="301"/>
      <c r="S316" s="301"/>
      <c r="T316" s="301"/>
      <c r="U316" s="301"/>
      <c r="V316" s="301"/>
      <c r="W316" s="301"/>
      <c r="X316" s="301"/>
      <c r="Y316" s="301"/>
      <c r="Z316" s="301"/>
      <c r="AA316" s="301"/>
      <c r="AB316" s="193"/>
      <c r="AC316" s="83"/>
      <c r="AD316" s="83"/>
      <c r="AE316" s="83"/>
      <c r="AF316" s="302"/>
      <c r="BJ316" s="83"/>
    </row>
    <row r="317" spans="3:62" ht="15.75" customHeight="1">
      <c r="C317" s="301"/>
      <c r="D317" s="301"/>
      <c r="E317" s="301"/>
      <c r="F317" s="301"/>
      <c r="G317" s="301"/>
      <c r="H317" s="301"/>
      <c r="I317" s="301"/>
      <c r="J317" s="301"/>
      <c r="K317" s="301"/>
      <c r="L317" s="301"/>
      <c r="M317" s="301"/>
      <c r="N317" s="301"/>
      <c r="O317" s="301"/>
      <c r="P317" s="301"/>
      <c r="Q317" s="301"/>
      <c r="R317" s="301"/>
      <c r="S317" s="301"/>
      <c r="T317" s="301"/>
      <c r="U317" s="301"/>
      <c r="V317" s="301"/>
      <c r="W317" s="301"/>
      <c r="X317" s="301"/>
      <c r="Y317" s="301"/>
      <c r="Z317" s="301"/>
      <c r="AA317" s="301"/>
      <c r="AB317" s="193"/>
      <c r="AC317" s="83"/>
      <c r="AD317" s="83"/>
      <c r="AE317" s="83"/>
      <c r="AF317" s="302"/>
      <c r="BJ317" s="83"/>
    </row>
    <row r="318" spans="3:62" ht="15.75" customHeight="1">
      <c r="C318" s="301"/>
      <c r="D318" s="301"/>
      <c r="E318" s="301"/>
      <c r="F318" s="301"/>
      <c r="G318" s="301"/>
      <c r="H318" s="301"/>
      <c r="I318" s="301"/>
      <c r="J318" s="301"/>
      <c r="K318" s="301"/>
      <c r="L318" s="301"/>
      <c r="M318" s="301"/>
      <c r="N318" s="301"/>
      <c r="O318" s="301"/>
      <c r="P318" s="301"/>
      <c r="Q318" s="301"/>
      <c r="R318" s="301"/>
      <c r="S318" s="301"/>
      <c r="T318" s="301"/>
      <c r="U318" s="301"/>
      <c r="V318" s="301"/>
      <c r="W318" s="301"/>
      <c r="X318" s="301"/>
      <c r="Y318" s="301"/>
      <c r="Z318" s="301"/>
      <c r="AA318" s="301"/>
      <c r="AB318" s="193"/>
      <c r="AC318" s="83"/>
      <c r="AD318" s="83"/>
      <c r="AE318" s="83"/>
      <c r="AF318" s="302"/>
      <c r="BJ318" s="83"/>
    </row>
    <row r="319" spans="3:62" ht="15.75" customHeight="1">
      <c r="C319" s="301"/>
      <c r="D319" s="301"/>
      <c r="E319" s="301"/>
      <c r="F319" s="301"/>
      <c r="G319" s="301"/>
      <c r="H319" s="301"/>
      <c r="I319" s="301"/>
      <c r="J319" s="301"/>
      <c r="K319" s="301"/>
      <c r="L319" s="301"/>
      <c r="M319" s="301"/>
      <c r="N319" s="301"/>
      <c r="O319" s="301"/>
      <c r="P319" s="301"/>
      <c r="Q319" s="301"/>
      <c r="R319" s="301"/>
      <c r="S319" s="301"/>
      <c r="T319" s="301"/>
      <c r="U319" s="301"/>
      <c r="V319" s="301"/>
      <c r="W319" s="301"/>
      <c r="X319" s="301"/>
      <c r="Y319" s="301"/>
      <c r="Z319" s="301"/>
      <c r="AA319" s="301"/>
      <c r="AB319" s="193"/>
      <c r="AC319" s="83"/>
      <c r="AD319" s="83"/>
      <c r="AE319" s="83"/>
      <c r="AF319" s="302"/>
      <c r="BJ319" s="83"/>
    </row>
    <row r="320" spans="3:62" ht="15.75" customHeight="1">
      <c r="C320" s="301"/>
      <c r="D320" s="301"/>
      <c r="E320" s="301"/>
      <c r="F320" s="301"/>
      <c r="G320" s="301"/>
      <c r="H320" s="301"/>
      <c r="I320" s="301"/>
      <c r="J320" s="301"/>
      <c r="K320" s="301"/>
      <c r="L320" s="301"/>
      <c r="M320" s="301"/>
      <c r="N320" s="301"/>
      <c r="O320" s="301"/>
      <c r="P320" s="301"/>
      <c r="Q320" s="301"/>
      <c r="R320" s="301"/>
      <c r="S320" s="301"/>
      <c r="T320" s="301"/>
      <c r="U320" s="301"/>
      <c r="V320" s="301"/>
      <c r="W320" s="301"/>
      <c r="X320" s="301"/>
      <c r="Y320" s="301"/>
      <c r="Z320" s="301"/>
      <c r="AA320" s="301"/>
      <c r="AB320" s="193"/>
      <c r="AC320" s="83"/>
      <c r="AD320" s="83"/>
      <c r="AE320" s="83"/>
      <c r="AF320" s="302"/>
      <c r="BJ320" s="83"/>
    </row>
    <row r="321" spans="3:62" ht="15.75" customHeight="1">
      <c r="C321" s="301"/>
      <c r="D321" s="301"/>
      <c r="E321" s="301"/>
      <c r="F321" s="301"/>
      <c r="G321" s="301"/>
      <c r="H321" s="301"/>
      <c r="I321" s="301"/>
      <c r="J321" s="301"/>
      <c r="K321" s="301"/>
      <c r="L321" s="301"/>
      <c r="M321" s="301"/>
      <c r="N321" s="301"/>
      <c r="O321" s="301"/>
      <c r="P321" s="301"/>
      <c r="Q321" s="301"/>
      <c r="R321" s="301"/>
      <c r="S321" s="301"/>
      <c r="T321" s="301"/>
      <c r="U321" s="301"/>
      <c r="V321" s="301"/>
      <c r="W321" s="301"/>
      <c r="X321" s="301"/>
      <c r="Y321" s="301"/>
      <c r="Z321" s="301"/>
      <c r="AA321" s="301"/>
      <c r="AB321" s="193"/>
      <c r="AC321" s="83"/>
      <c r="AD321" s="83"/>
      <c r="AE321" s="83"/>
      <c r="AF321" s="302"/>
      <c r="BJ321" s="83"/>
    </row>
    <row r="322" spans="3:62" ht="15.75" customHeight="1">
      <c r="C322" s="301"/>
      <c r="D322" s="301"/>
      <c r="E322" s="301"/>
      <c r="F322" s="301"/>
      <c r="G322" s="301"/>
      <c r="H322" s="301"/>
      <c r="I322" s="301"/>
      <c r="J322" s="301"/>
      <c r="K322" s="301"/>
      <c r="L322" s="301"/>
      <c r="M322" s="301"/>
      <c r="N322" s="301"/>
      <c r="O322" s="301"/>
      <c r="P322" s="301"/>
      <c r="Q322" s="301"/>
      <c r="R322" s="301"/>
      <c r="S322" s="301"/>
      <c r="T322" s="301"/>
      <c r="U322" s="301"/>
      <c r="V322" s="301"/>
      <c r="W322" s="301"/>
      <c r="X322" s="301"/>
      <c r="Y322" s="301"/>
      <c r="Z322" s="301"/>
      <c r="AA322" s="301"/>
      <c r="AB322" s="193"/>
      <c r="AC322" s="83"/>
      <c r="AD322" s="83"/>
      <c r="AE322" s="83"/>
      <c r="AF322" s="302"/>
      <c r="BJ322" s="83"/>
    </row>
    <row r="323" spans="3:62" ht="15.75" customHeight="1">
      <c r="C323" s="301"/>
      <c r="D323" s="301"/>
      <c r="E323" s="301"/>
      <c r="F323" s="301"/>
      <c r="G323" s="301"/>
      <c r="H323" s="301"/>
      <c r="I323" s="301"/>
      <c r="J323" s="301"/>
      <c r="K323" s="301"/>
      <c r="L323" s="301"/>
      <c r="M323" s="301"/>
      <c r="N323" s="301"/>
      <c r="O323" s="301"/>
      <c r="P323" s="301"/>
      <c r="Q323" s="301"/>
      <c r="R323" s="301"/>
      <c r="S323" s="301"/>
      <c r="T323" s="301"/>
      <c r="U323" s="301"/>
      <c r="V323" s="301"/>
      <c r="W323" s="301"/>
      <c r="X323" s="301"/>
      <c r="Y323" s="301"/>
      <c r="Z323" s="301"/>
      <c r="AA323" s="301"/>
      <c r="AB323" s="193"/>
      <c r="AC323" s="83"/>
      <c r="AD323" s="83"/>
      <c r="AE323" s="83"/>
      <c r="AF323" s="302"/>
      <c r="BJ323" s="83"/>
    </row>
    <row r="324" spans="3:62" ht="15.75" customHeight="1">
      <c r="C324" s="301"/>
      <c r="D324" s="301"/>
      <c r="E324" s="301"/>
      <c r="F324" s="301"/>
      <c r="G324" s="301"/>
      <c r="H324" s="301"/>
      <c r="I324" s="301"/>
      <c r="J324" s="301"/>
      <c r="K324" s="301"/>
      <c r="L324" s="301"/>
      <c r="M324" s="301"/>
      <c r="N324" s="301"/>
      <c r="O324" s="301"/>
      <c r="P324" s="301"/>
      <c r="Q324" s="301"/>
      <c r="R324" s="301"/>
      <c r="S324" s="301"/>
      <c r="T324" s="301"/>
      <c r="U324" s="301"/>
      <c r="V324" s="301"/>
      <c r="W324" s="301"/>
      <c r="X324" s="301"/>
      <c r="Y324" s="301"/>
      <c r="Z324" s="301"/>
      <c r="AA324" s="301"/>
      <c r="AB324" s="193"/>
      <c r="AC324" s="83"/>
      <c r="AD324" s="83"/>
      <c r="AE324" s="83"/>
      <c r="AF324" s="302"/>
      <c r="BJ324" s="83"/>
    </row>
    <row r="325" spans="3:62" ht="15.75" customHeight="1">
      <c r="C325" s="301"/>
      <c r="D325" s="301"/>
      <c r="E325" s="301"/>
      <c r="F325" s="301"/>
      <c r="G325" s="301"/>
      <c r="H325" s="301"/>
      <c r="I325" s="301"/>
      <c r="J325" s="301"/>
      <c r="K325" s="301"/>
      <c r="L325" s="301"/>
      <c r="M325" s="301"/>
      <c r="N325" s="301"/>
      <c r="O325" s="301"/>
      <c r="P325" s="301"/>
      <c r="Q325" s="301"/>
      <c r="R325" s="301"/>
      <c r="S325" s="301"/>
      <c r="T325" s="301"/>
      <c r="U325" s="301"/>
      <c r="V325" s="301"/>
      <c r="W325" s="301"/>
      <c r="X325" s="301"/>
      <c r="Y325" s="301"/>
      <c r="Z325" s="301"/>
      <c r="AA325" s="301"/>
      <c r="AB325" s="193"/>
      <c r="AC325" s="83"/>
      <c r="AD325" s="83"/>
      <c r="AE325" s="83"/>
      <c r="AF325" s="302"/>
      <c r="BJ325" s="83"/>
    </row>
    <row r="326" spans="3:62" ht="15.75" customHeight="1">
      <c r="C326" s="301"/>
      <c r="D326" s="301"/>
      <c r="E326" s="301"/>
      <c r="F326" s="301"/>
      <c r="G326" s="301"/>
      <c r="H326" s="301"/>
      <c r="I326" s="301"/>
      <c r="J326" s="301"/>
      <c r="K326" s="301"/>
      <c r="L326" s="301"/>
      <c r="M326" s="301"/>
      <c r="N326" s="301"/>
      <c r="O326" s="301"/>
      <c r="P326" s="301"/>
      <c r="Q326" s="301"/>
      <c r="R326" s="301"/>
      <c r="S326" s="301"/>
      <c r="T326" s="301"/>
      <c r="U326" s="301"/>
      <c r="V326" s="301"/>
      <c r="W326" s="301"/>
      <c r="X326" s="301"/>
      <c r="Y326" s="301"/>
      <c r="Z326" s="301"/>
      <c r="AA326" s="301"/>
      <c r="AB326" s="193"/>
      <c r="AC326" s="83"/>
      <c r="AD326" s="83"/>
      <c r="AE326" s="83"/>
      <c r="AF326" s="302"/>
      <c r="BJ326" s="83"/>
    </row>
    <row r="327" spans="3:62" ht="15.75" customHeight="1">
      <c r="C327" s="301"/>
      <c r="D327" s="301"/>
      <c r="E327" s="301"/>
      <c r="F327" s="301"/>
      <c r="G327" s="301"/>
      <c r="H327" s="301"/>
      <c r="I327" s="301"/>
      <c r="J327" s="301"/>
      <c r="K327" s="301"/>
      <c r="L327" s="301"/>
      <c r="M327" s="301"/>
      <c r="N327" s="301"/>
      <c r="O327" s="301"/>
      <c r="P327" s="301"/>
      <c r="Q327" s="301"/>
      <c r="R327" s="301"/>
      <c r="S327" s="301"/>
      <c r="T327" s="301"/>
      <c r="U327" s="301"/>
      <c r="V327" s="301"/>
      <c r="W327" s="301"/>
      <c r="X327" s="301"/>
      <c r="Y327" s="301"/>
      <c r="Z327" s="301"/>
      <c r="AA327" s="301"/>
      <c r="AB327" s="193"/>
      <c r="AC327" s="83"/>
      <c r="AD327" s="83"/>
      <c r="AE327" s="83"/>
      <c r="AF327" s="302"/>
      <c r="BJ327" s="83"/>
    </row>
    <row r="328" spans="3:62" ht="15.75" customHeight="1">
      <c r="C328" s="301"/>
      <c r="D328" s="301"/>
      <c r="E328" s="301"/>
      <c r="F328" s="301"/>
      <c r="G328" s="301"/>
      <c r="H328" s="301"/>
      <c r="I328" s="301"/>
      <c r="J328" s="301"/>
      <c r="K328" s="301"/>
      <c r="L328" s="301"/>
      <c r="M328" s="301"/>
      <c r="N328" s="301"/>
      <c r="O328" s="301"/>
      <c r="P328" s="301"/>
      <c r="Q328" s="301"/>
      <c r="R328" s="301"/>
      <c r="S328" s="301"/>
      <c r="T328" s="301"/>
      <c r="U328" s="301"/>
      <c r="V328" s="301"/>
      <c r="W328" s="301"/>
      <c r="X328" s="301"/>
      <c r="Y328" s="301"/>
      <c r="Z328" s="301"/>
      <c r="AA328" s="301"/>
      <c r="AB328" s="193"/>
      <c r="AC328" s="83"/>
      <c r="AD328" s="83"/>
      <c r="AE328" s="83"/>
      <c r="AF328" s="302"/>
      <c r="BJ328" s="83"/>
    </row>
    <row r="329" spans="3:62" ht="15.75" customHeight="1">
      <c r="C329" s="301"/>
      <c r="D329" s="301"/>
      <c r="E329" s="301"/>
      <c r="F329" s="301"/>
      <c r="G329" s="301"/>
      <c r="H329" s="301"/>
      <c r="I329" s="301"/>
      <c r="J329" s="301"/>
      <c r="K329" s="301"/>
      <c r="L329" s="301"/>
      <c r="M329" s="301"/>
      <c r="N329" s="301"/>
      <c r="O329" s="301"/>
      <c r="P329" s="301"/>
      <c r="Q329" s="301"/>
      <c r="R329" s="301"/>
      <c r="S329" s="301"/>
      <c r="T329" s="301"/>
      <c r="U329" s="301"/>
      <c r="V329" s="301"/>
      <c r="W329" s="301"/>
      <c r="X329" s="301"/>
      <c r="Y329" s="301"/>
      <c r="Z329" s="301"/>
      <c r="AA329" s="301"/>
      <c r="AB329" s="193"/>
      <c r="AC329" s="83"/>
      <c r="AD329" s="83"/>
      <c r="AE329" s="83"/>
      <c r="AF329" s="302"/>
      <c r="BJ329" s="83"/>
    </row>
    <row r="330" spans="3:62" ht="15.75" customHeight="1">
      <c r="C330" s="301"/>
      <c r="D330" s="301"/>
      <c r="E330" s="301"/>
      <c r="F330" s="301"/>
      <c r="G330" s="301"/>
      <c r="H330" s="301"/>
      <c r="I330" s="301"/>
      <c r="J330" s="301"/>
      <c r="K330" s="301"/>
      <c r="L330" s="301"/>
      <c r="M330" s="301"/>
      <c r="N330" s="301"/>
      <c r="O330" s="301"/>
      <c r="P330" s="301"/>
      <c r="Q330" s="301"/>
      <c r="R330" s="301"/>
      <c r="S330" s="301"/>
      <c r="T330" s="301"/>
      <c r="U330" s="301"/>
      <c r="V330" s="301"/>
      <c r="W330" s="301"/>
      <c r="X330" s="301"/>
      <c r="Y330" s="301"/>
      <c r="Z330" s="301"/>
      <c r="AA330" s="301"/>
      <c r="AB330" s="193"/>
      <c r="AC330" s="83"/>
      <c r="AD330" s="83"/>
      <c r="AE330" s="83"/>
      <c r="AF330" s="302"/>
      <c r="BJ330" s="83"/>
    </row>
    <row r="331" spans="3:62" ht="15.75" customHeight="1">
      <c r="C331" s="301"/>
      <c r="D331" s="301"/>
      <c r="E331" s="301"/>
      <c r="F331" s="301"/>
      <c r="G331" s="301"/>
      <c r="H331" s="301"/>
      <c r="I331" s="301"/>
      <c r="J331" s="301"/>
      <c r="K331" s="301"/>
      <c r="L331" s="301"/>
      <c r="M331" s="301"/>
      <c r="N331" s="301"/>
      <c r="O331" s="301"/>
      <c r="P331" s="301"/>
      <c r="Q331" s="301"/>
      <c r="R331" s="301"/>
      <c r="S331" s="301"/>
      <c r="T331" s="301"/>
      <c r="U331" s="301"/>
      <c r="V331" s="301"/>
      <c r="W331" s="301"/>
      <c r="X331" s="301"/>
      <c r="Y331" s="301"/>
      <c r="Z331" s="301"/>
      <c r="AA331" s="301"/>
      <c r="AB331" s="193"/>
      <c r="AC331" s="83"/>
      <c r="AD331" s="83"/>
      <c r="AE331" s="83"/>
      <c r="AF331" s="302"/>
      <c r="BJ331" s="83"/>
    </row>
    <row r="332" spans="3:62" ht="15.75" customHeight="1">
      <c r="C332" s="301"/>
      <c r="D332" s="301"/>
      <c r="E332" s="301"/>
      <c r="F332" s="301"/>
      <c r="G332" s="301"/>
      <c r="H332" s="301"/>
      <c r="I332" s="301"/>
      <c r="J332" s="301"/>
      <c r="K332" s="301"/>
      <c r="L332" s="301"/>
      <c r="M332" s="301"/>
      <c r="N332" s="301"/>
      <c r="O332" s="301"/>
      <c r="P332" s="301"/>
      <c r="Q332" s="301"/>
      <c r="R332" s="301"/>
      <c r="S332" s="301"/>
      <c r="T332" s="301"/>
      <c r="U332" s="301"/>
      <c r="V332" s="301"/>
      <c r="W332" s="301"/>
      <c r="X332" s="301"/>
      <c r="Y332" s="301"/>
      <c r="Z332" s="301"/>
      <c r="AA332" s="301"/>
      <c r="AB332" s="193"/>
      <c r="AC332" s="83"/>
      <c r="AD332" s="83"/>
      <c r="AE332" s="83"/>
      <c r="AF332" s="302"/>
      <c r="BJ332" s="83"/>
    </row>
    <row r="333" spans="3:62" ht="15.75" customHeight="1">
      <c r="C333" s="301"/>
      <c r="D333" s="301"/>
      <c r="E333" s="301"/>
      <c r="F333" s="301"/>
      <c r="G333" s="301"/>
      <c r="H333" s="301"/>
      <c r="I333" s="301"/>
      <c r="J333" s="301"/>
      <c r="K333" s="301"/>
      <c r="L333" s="301"/>
      <c r="M333" s="301"/>
      <c r="N333" s="301"/>
      <c r="O333" s="301"/>
      <c r="P333" s="301"/>
      <c r="Q333" s="301"/>
      <c r="R333" s="301"/>
      <c r="S333" s="301"/>
      <c r="T333" s="301"/>
      <c r="U333" s="301"/>
      <c r="V333" s="301"/>
      <c r="W333" s="301"/>
      <c r="X333" s="301"/>
      <c r="Y333" s="301"/>
      <c r="Z333" s="301"/>
      <c r="AA333" s="301"/>
      <c r="AB333" s="193"/>
      <c r="AC333" s="83"/>
      <c r="AD333" s="83"/>
      <c r="AE333" s="83"/>
      <c r="AF333" s="302"/>
      <c r="BJ333" s="83"/>
    </row>
    <row r="334" spans="3:62" ht="15.75" customHeight="1">
      <c r="C334" s="301"/>
      <c r="D334" s="301"/>
      <c r="E334" s="301"/>
      <c r="F334" s="301"/>
      <c r="G334" s="301"/>
      <c r="H334" s="301"/>
      <c r="I334" s="301"/>
      <c r="J334" s="301"/>
      <c r="K334" s="301"/>
      <c r="L334" s="301"/>
      <c r="M334" s="301"/>
      <c r="N334" s="301"/>
      <c r="O334" s="301"/>
      <c r="P334" s="301"/>
      <c r="Q334" s="301"/>
      <c r="R334" s="301"/>
      <c r="S334" s="301"/>
      <c r="T334" s="301"/>
      <c r="U334" s="301"/>
      <c r="V334" s="301"/>
      <c r="W334" s="301"/>
      <c r="X334" s="301"/>
      <c r="Y334" s="301"/>
      <c r="Z334" s="301"/>
      <c r="AA334" s="301"/>
      <c r="AB334" s="193"/>
      <c r="AC334" s="83"/>
      <c r="AD334" s="83"/>
      <c r="AE334" s="83"/>
      <c r="AF334" s="302"/>
      <c r="BJ334" s="83"/>
    </row>
    <row r="335" spans="3:62" ht="15.75" customHeight="1">
      <c r="C335" s="301"/>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c r="Z335" s="301"/>
      <c r="AA335" s="301"/>
      <c r="AB335" s="193"/>
      <c r="AC335" s="83"/>
      <c r="AD335" s="83"/>
      <c r="AE335" s="83"/>
      <c r="AF335" s="302"/>
      <c r="BJ335" s="83"/>
    </row>
    <row r="336" spans="3:62" ht="15.75" customHeight="1">
      <c r="C336" s="301"/>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c r="Z336" s="301"/>
      <c r="AA336" s="301"/>
      <c r="AB336" s="193"/>
      <c r="AC336" s="83"/>
      <c r="AD336" s="83"/>
      <c r="AE336" s="83"/>
      <c r="AF336" s="302"/>
      <c r="BJ336" s="83"/>
    </row>
    <row r="337" spans="3:62" ht="15.75" customHeight="1">
      <c r="C337" s="301"/>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c r="Z337" s="301"/>
      <c r="AA337" s="301"/>
      <c r="AB337" s="193"/>
      <c r="AC337" s="83"/>
      <c r="AD337" s="83"/>
      <c r="AE337" s="83"/>
      <c r="AF337" s="302"/>
      <c r="BJ337" s="83"/>
    </row>
    <row r="338" spans="3:62" ht="15.75" customHeight="1">
      <c r="C338" s="301"/>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c r="Z338" s="301"/>
      <c r="AA338" s="301"/>
      <c r="AB338" s="193"/>
      <c r="AC338" s="83"/>
      <c r="AD338" s="83"/>
      <c r="AE338" s="83"/>
      <c r="AF338" s="302"/>
      <c r="BJ338" s="83"/>
    </row>
    <row r="339" spans="3:62" ht="15.75" customHeight="1">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c r="AA339" s="301"/>
      <c r="AB339" s="193"/>
      <c r="AC339" s="83"/>
      <c r="AD339" s="83"/>
      <c r="AE339" s="83"/>
      <c r="AF339" s="302"/>
      <c r="BJ339" s="83"/>
    </row>
    <row r="340" spans="3:62" ht="15.75" customHeight="1">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c r="AA340" s="301"/>
      <c r="AB340" s="193"/>
      <c r="AC340" s="83"/>
      <c r="AD340" s="83"/>
      <c r="AE340" s="83"/>
      <c r="AF340" s="302"/>
    </row>
    <row r="341" spans="3:62" ht="13.5"/>
    <row r="342" spans="3:62" ht="13.5"/>
    <row r="343" spans="3:62" ht="13.5"/>
    <row r="344" spans="3:62" ht="13.5"/>
    <row r="345" spans="3:62" ht="13.5"/>
    <row r="346" spans="3:62" ht="13.5"/>
    <row r="347" spans="3:62" ht="13.5"/>
    <row r="348" spans="3:62" ht="13.5"/>
    <row r="349" spans="3:62" ht="13.5"/>
    <row r="350" spans="3:62" ht="13.5"/>
    <row r="351" spans="3:62" ht="13.5"/>
    <row r="352" spans="3:62" ht="13.5"/>
    <row r="353" ht="13.5"/>
    <row r="354" ht="13.5"/>
    <row r="355" ht="13.5"/>
    <row r="356" ht="13.5"/>
    <row r="357" ht="13.5"/>
    <row r="358" ht="13.5"/>
    <row r="359" ht="13.5"/>
    <row r="360" ht="13.5"/>
    <row r="361" ht="13.5"/>
    <row r="362" ht="13.5"/>
    <row r="363" ht="13.5"/>
    <row r="364" ht="13.5"/>
    <row r="365" ht="13.5"/>
    <row r="366" ht="13.5"/>
    <row r="367" ht="13.5"/>
    <row r="368" ht="13.5"/>
    <row r="369" ht="13.5"/>
    <row r="370" ht="13.5"/>
    <row r="371" ht="13.5"/>
    <row r="372" ht="13.5"/>
    <row r="373" ht="13.5"/>
    <row r="374" ht="13.5"/>
    <row r="375" ht="13.5"/>
    <row r="376" ht="13.5"/>
    <row r="377" ht="13.5"/>
    <row r="378" ht="13.5"/>
    <row r="379" ht="13.5"/>
    <row r="380" ht="13.5"/>
    <row r="381" ht="13.5"/>
    <row r="382" ht="13.5"/>
    <row r="383" ht="13.5"/>
    <row r="384" ht="13.5"/>
    <row r="385" ht="13.5"/>
    <row r="386" ht="13.5"/>
    <row r="387" ht="13.5"/>
    <row r="388" ht="13.5"/>
    <row r="389" ht="13.5"/>
    <row r="390" ht="13.5"/>
    <row r="391" ht="13.5"/>
    <row r="392" ht="13.5"/>
    <row r="393" ht="13.5"/>
    <row r="394" ht="13.5"/>
    <row r="395" ht="13.5"/>
    <row r="396" ht="13.5"/>
    <row r="397" ht="13.5"/>
    <row r="398" ht="13.5"/>
    <row r="399" ht="13.5"/>
    <row r="400" ht="13.5"/>
    <row r="401" ht="13.5"/>
    <row r="402" ht="13.5"/>
    <row r="403" ht="13.5"/>
    <row r="404" ht="13.5"/>
    <row r="405" ht="13.5"/>
    <row r="406" ht="13.5"/>
    <row r="407" ht="13.5"/>
    <row r="408" ht="13.5"/>
    <row r="409" ht="13.5"/>
    <row r="410" ht="13.5"/>
    <row r="411" ht="13.5"/>
    <row r="412" ht="13.5"/>
    <row r="413" ht="13.5"/>
    <row r="414" ht="13.5"/>
    <row r="415" ht="13.5"/>
    <row r="416" ht="13.5"/>
    <row r="417" ht="13.5"/>
    <row r="418" ht="13.5"/>
    <row r="419" ht="13.5"/>
    <row r="420" ht="13.5"/>
    <row r="421" ht="13.5"/>
    <row r="422" ht="13.5"/>
    <row r="423" ht="13.5"/>
    <row r="424" ht="13.5"/>
    <row r="425" ht="13.5"/>
    <row r="426" ht="13.5"/>
    <row r="427" ht="13.5"/>
    <row r="428" ht="13.5"/>
    <row r="429" ht="13.5"/>
    <row r="430" ht="13.5"/>
    <row r="431" ht="13.5"/>
    <row r="432" ht="13.5"/>
    <row r="433" ht="13.5"/>
    <row r="434" ht="13.5"/>
    <row r="435" ht="13.5"/>
    <row r="436" ht="13.5"/>
    <row r="437" ht="13.5"/>
    <row r="438" ht="13.5"/>
    <row r="439" ht="13.5"/>
    <row r="440" ht="13.5"/>
    <row r="441" ht="13.5"/>
    <row r="442" ht="13.5"/>
    <row r="443" ht="13.5"/>
    <row r="444" ht="13.5"/>
    <row r="445" ht="13.5"/>
    <row r="446" ht="13.5"/>
    <row r="447" ht="13.5"/>
    <row r="448" ht="13.5"/>
    <row r="449" ht="13.5"/>
    <row r="450" ht="13.5"/>
    <row r="451" ht="13.5"/>
    <row r="452" ht="13.5"/>
    <row r="453" ht="13.5"/>
    <row r="454" ht="13.5"/>
    <row r="455" ht="13.5"/>
    <row r="456" ht="13.5"/>
    <row r="457" ht="13.5"/>
    <row r="458" ht="13.5"/>
    <row r="459" ht="13.5"/>
    <row r="460" ht="13.5"/>
    <row r="461" ht="13.5"/>
    <row r="462" ht="13.5"/>
    <row r="463" ht="13.5"/>
    <row r="464" ht="13.5"/>
    <row r="465" ht="13.5"/>
    <row r="466" ht="13.5"/>
    <row r="467" ht="13.5"/>
    <row r="468" ht="13.5"/>
    <row r="469" ht="13.5"/>
    <row r="470" ht="13.5"/>
    <row r="471" ht="13.5"/>
    <row r="472" ht="13.5"/>
    <row r="473" ht="13.5"/>
    <row r="474" ht="13.5"/>
    <row r="475" ht="13.5"/>
    <row r="476" ht="13.5"/>
    <row r="477" ht="13.5"/>
    <row r="478" ht="13.5"/>
    <row r="479" ht="13.5"/>
    <row r="480" ht="13.5"/>
    <row r="481" ht="13.5"/>
    <row r="482" ht="13.5"/>
    <row r="483" ht="13.5"/>
    <row r="484" ht="13.5"/>
    <row r="485" ht="13.5"/>
    <row r="486" ht="13.5"/>
    <row r="487" ht="13.5"/>
    <row r="488" ht="13.5"/>
    <row r="489" ht="13.5"/>
    <row r="490" ht="13.5"/>
    <row r="491" ht="13.5"/>
    <row r="492" ht="13.5"/>
    <row r="493" ht="13.5"/>
    <row r="494" ht="13.5"/>
    <row r="495" ht="13.5"/>
    <row r="496" ht="13.5"/>
    <row r="497" ht="13.5"/>
    <row r="498" ht="13.5"/>
    <row r="499" ht="13.5"/>
    <row r="500" ht="13.5"/>
    <row r="501" ht="13.5"/>
    <row r="502" ht="13.5"/>
    <row r="503" ht="13.5"/>
    <row r="504" ht="13.5"/>
    <row r="505" ht="13.5"/>
    <row r="506" ht="13.5"/>
    <row r="507" ht="13.5"/>
    <row r="508" ht="13.5"/>
    <row r="509" ht="13.5"/>
    <row r="510" ht="13.5"/>
    <row r="511" ht="13.5"/>
    <row r="512" ht="13.5"/>
    <row r="513" ht="13.5"/>
    <row r="514" ht="13.5"/>
    <row r="515" ht="13.5"/>
    <row r="516" ht="13.5"/>
    <row r="517" ht="13.5"/>
    <row r="518" ht="13.5"/>
    <row r="519" ht="13.5"/>
    <row r="520" ht="13.5"/>
    <row r="521" ht="13.5"/>
    <row r="522" ht="13.5"/>
    <row r="523" ht="13.5"/>
    <row r="524" ht="13.5"/>
    <row r="525" ht="13.5"/>
    <row r="526" ht="13.5"/>
    <row r="527" ht="13.5"/>
    <row r="528" ht="13.5"/>
    <row r="529" ht="13.5"/>
    <row r="530" ht="13.5"/>
    <row r="531" ht="13.5"/>
    <row r="532" ht="13.5"/>
    <row r="533" ht="13.5"/>
    <row r="534" ht="13.5"/>
    <row r="535" ht="13.5"/>
    <row r="536" ht="13.5"/>
    <row r="537" ht="13.5"/>
    <row r="538" ht="13.5"/>
    <row r="539" ht="13.5"/>
    <row r="540" ht="13.5"/>
    <row r="541" ht="13.5"/>
    <row r="542" ht="13.5"/>
    <row r="543" ht="13.5"/>
    <row r="544" ht="13.5"/>
    <row r="545" ht="13.5"/>
    <row r="546" ht="13.5"/>
    <row r="547" ht="13.5"/>
    <row r="548" ht="13.5"/>
    <row r="549" ht="13.5"/>
    <row r="550" ht="13.5"/>
    <row r="551" ht="13.5"/>
    <row r="552" ht="13.5"/>
    <row r="553" ht="13.5"/>
    <row r="554" ht="13.5"/>
    <row r="555" ht="13.5"/>
    <row r="556" ht="13.5"/>
    <row r="557" ht="13.5"/>
    <row r="558" ht="13.5"/>
    <row r="559" ht="13.5"/>
    <row r="560" ht="13.5"/>
    <row r="561" ht="13.5"/>
    <row r="562" ht="13.5"/>
    <row r="563" ht="13.5"/>
    <row r="564" ht="13.5"/>
    <row r="565" ht="13.5"/>
    <row r="566" ht="13.5"/>
    <row r="567" ht="13.5"/>
    <row r="568" ht="13.5"/>
    <row r="569" ht="13.5"/>
    <row r="570" ht="13.5"/>
    <row r="571" ht="13.5"/>
    <row r="572" ht="13.5"/>
    <row r="573" ht="13.5"/>
    <row r="574" ht="13.5"/>
    <row r="575" ht="13.5"/>
    <row r="576" ht="13.5"/>
    <row r="577" ht="13.5"/>
    <row r="578" ht="13.5"/>
    <row r="579" ht="13.5"/>
    <row r="580" ht="13.5"/>
    <row r="581" ht="13.5"/>
    <row r="582" ht="13.5"/>
    <row r="583" ht="13.5"/>
    <row r="584" ht="13.5"/>
    <row r="585" ht="13.5"/>
    <row r="586" ht="13.5"/>
    <row r="587" ht="13.5"/>
    <row r="588" ht="13.5"/>
    <row r="589" ht="13.5"/>
    <row r="590" ht="13.5"/>
    <row r="591" ht="13.5"/>
    <row r="592" ht="13.5"/>
    <row r="593" ht="13.5"/>
    <row r="594" ht="13.5"/>
    <row r="595" ht="13.5"/>
    <row r="596" ht="13.5"/>
    <row r="597" ht="13.5"/>
    <row r="598" ht="13.5"/>
    <row r="599" ht="13.5"/>
    <row r="600" ht="13.5"/>
    <row r="601" ht="13.5"/>
    <row r="602" ht="13.5"/>
    <row r="603" ht="13.5"/>
    <row r="604" ht="13.5"/>
    <row r="605" ht="13.5"/>
    <row r="606" ht="13.5"/>
    <row r="607" ht="13.5"/>
    <row r="608" ht="13.5"/>
    <row r="609" ht="13.5"/>
    <row r="610" ht="13.5"/>
    <row r="611" ht="13.5"/>
    <row r="612" ht="13.5"/>
    <row r="613" ht="13.5"/>
    <row r="614" ht="13.5"/>
    <row r="615" ht="13.5"/>
    <row r="616" ht="13.5"/>
    <row r="617" ht="13.5"/>
    <row r="618" ht="13.5"/>
    <row r="619" ht="13.5"/>
    <row r="620" ht="13.5"/>
    <row r="621" ht="13.5"/>
    <row r="622" ht="13.5"/>
    <row r="623" ht="13.5"/>
    <row r="624" ht="13.5"/>
    <row r="625" ht="13.5"/>
    <row r="626" ht="13.5"/>
    <row r="627" ht="13.5"/>
    <row r="628" ht="13.5"/>
    <row r="629" ht="13.5"/>
    <row r="630" ht="13.5"/>
    <row r="631" ht="13.5"/>
    <row r="632" ht="13.5"/>
    <row r="633" ht="13.5"/>
    <row r="634" ht="13.5"/>
    <row r="635" ht="13.5"/>
    <row r="636" ht="13.5"/>
    <row r="637" ht="13.5"/>
    <row r="638" ht="13.5"/>
    <row r="639" ht="13.5"/>
    <row r="640" ht="13.5"/>
    <row r="641" ht="13.5"/>
    <row r="642" ht="13.5"/>
    <row r="643" ht="13.5"/>
    <row r="644" ht="13.5"/>
    <row r="645" ht="13.5"/>
    <row r="646" ht="13.5"/>
    <row r="647" ht="13.5"/>
    <row r="648" ht="13.5"/>
    <row r="649" ht="13.5"/>
    <row r="650" ht="13.5"/>
    <row r="651" ht="13.5"/>
    <row r="652" ht="13.5"/>
    <row r="653" ht="13.5"/>
    <row r="654" ht="13.5"/>
    <row r="655" ht="13.5"/>
    <row r="656" ht="13.5"/>
    <row r="657" ht="13.5"/>
    <row r="658" ht="13.5"/>
    <row r="659" ht="13.5"/>
    <row r="660" ht="13.5"/>
    <row r="661" ht="13.5"/>
    <row r="662" ht="13.5"/>
    <row r="663" ht="13.5"/>
    <row r="664" ht="13.5"/>
    <row r="665" ht="13.5"/>
    <row r="666" ht="13.5"/>
    <row r="667" ht="13.5"/>
    <row r="668" ht="13.5"/>
    <row r="669" ht="13.5"/>
    <row r="670" ht="13.5"/>
    <row r="671" ht="13.5"/>
    <row r="672" ht="13.5"/>
    <row r="673" ht="13.5"/>
    <row r="674" ht="13.5"/>
    <row r="675" ht="13.5"/>
    <row r="676" ht="13.5"/>
    <row r="677" ht="13.5"/>
    <row r="678" ht="13.5"/>
    <row r="679" ht="13.5"/>
    <row r="680" ht="13.5"/>
    <row r="681" ht="13.5"/>
    <row r="682" ht="13.5"/>
    <row r="683" ht="13.5"/>
    <row r="684" ht="13.5"/>
    <row r="685" ht="13.5"/>
    <row r="686" ht="13.5"/>
    <row r="687" ht="13.5"/>
    <row r="688" ht="13.5"/>
    <row r="689" ht="13.5"/>
    <row r="690" ht="13.5"/>
    <row r="691" ht="13.5"/>
    <row r="692" ht="13.5"/>
    <row r="693" ht="13.5"/>
    <row r="694" ht="13.5"/>
    <row r="695" ht="13.5"/>
    <row r="696" ht="13.5"/>
    <row r="697" ht="13.5"/>
    <row r="698" ht="13.5"/>
    <row r="699" ht="13.5"/>
    <row r="700" ht="13.5"/>
    <row r="701" ht="13.5"/>
    <row r="702" ht="13.5"/>
    <row r="703" ht="13.5"/>
    <row r="704" ht="13.5"/>
    <row r="705" ht="13.5"/>
    <row r="706" ht="13.5"/>
    <row r="707" ht="13.5"/>
    <row r="708" ht="13.5"/>
    <row r="709" ht="13.5"/>
    <row r="710" ht="13.5"/>
    <row r="711" ht="13.5"/>
    <row r="712" ht="13.5"/>
    <row r="713" ht="13.5"/>
    <row r="714" ht="13.5"/>
    <row r="715" ht="13.5"/>
    <row r="716" ht="13.5"/>
    <row r="717" ht="13.5"/>
    <row r="718" ht="13.5"/>
    <row r="719" ht="13.5"/>
    <row r="720" ht="13.5"/>
    <row r="721" ht="13.5"/>
    <row r="722" ht="13.5"/>
    <row r="723" ht="13.5"/>
    <row r="724" ht="13.5"/>
    <row r="725" ht="13.5"/>
    <row r="726" ht="13.5"/>
    <row r="727" ht="13.5"/>
    <row r="728" ht="13.5"/>
    <row r="729" ht="13.5"/>
    <row r="730" ht="13.5"/>
    <row r="731" ht="13.5"/>
    <row r="732" ht="13.5"/>
    <row r="733" ht="13.5"/>
    <row r="734" ht="13.5"/>
    <row r="735" ht="13.5"/>
    <row r="736" ht="13.5"/>
    <row r="737" ht="13.5"/>
    <row r="738" ht="13.5"/>
    <row r="739" ht="13.5"/>
    <row r="740" ht="13.5"/>
    <row r="741" ht="13.5"/>
    <row r="742" ht="13.5"/>
    <row r="743" ht="13.5"/>
    <row r="744" ht="13.5"/>
    <row r="745" ht="13.5"/>
    <row r="746" ht="13.5"/>
    <row r="747" ht="13.5"/>
    <row r="748" ht="13.5"/>
    <row r="749" ht="13.5"/>
    <row r="750" ht="13.5"/>
    <row r="751" ht="13.5"/>
    <row r="752" ht="13.5"/>
    <row r="753" ht="13.5"/>
    <row r="754" ht="13.5"/>
    <row r="755" ht="13.5"/>
    <row r="756" ht="13.5"/>
    <row r="757" ht="13.5"/>
    <row r="758" ht="13.5"/>
    <row r="759" ht="13.5"/>
    <row r="760" ht="13.5"/>
    <row r="761" ht="13.5"/>
    <row r="762" ht="13.5"/>
    <row r="763" ht="13.5"/>
    <row r="764" ht="13.5"/>
    <row r="765" ht="13.5"/>
    <row r="766" ht="13.5"/>
    <row r="767" ht="13.5"/>
    <row r="768" ht="13.5"/>
    <row r="769" ht="13.5"/>
    <row r="770" ht="13.5"/>
    <row r="771" ht="13.5"/>
    <row r="772" ht="13.5"/>
    <row r="773" ht="13.5"/>
    <row r="774" ht="13.5"/>
    <row r="775" ht="13.5"/>
    <row r="776" ht="13.5"/>
    <row r="777" ht="13.5"/>
    <row r="778" ht="13.5"/>
    <row r="779" ht="13.5"/>
    <row r="780" ht="13.5"/>
    <row r="781" ht="13.5"/>
    <row r="782" ht="13.5"/>
    <row r="783" ht="13.5"/>
    <row r="784" ht="13.5"/>
    <row r="785" ht="13.5"/>
    <row r="786" ht="13.5"/>
    <row r="787" ht="13.5"/>
    <row r="788" ht="13.5"/>
    <row r="789" ht="13.5"/>
    <row r="790" ht="13.5"/>
    <row r="791" ht="13.5"/>
    <row r="792" ht="13.5"/>
    <row r="793" ht="13.5"/>
    <row r="794" ht="13.5"/>
    <row r="795" ht="13.5"/>
    <row r="796" ht="13.5"/>
    <row r="797" ht="13.5"/>
    <row r="798" ht="13.5"/>
    <row r="799" ht="13.5"/>
    <row r="800" ht="13.5"/>
    <row r="801" ht="13.5"/>
    <row r="802" ht="13.5"/>
    <row r="803" ht="13.5"/>
    <row r="804" ht="13.5"/>
    <row r="805" ht="13.5"/>
    <row r="806" ht="13.5"/>
    <row r="807" ht="13.5"/>
    <row r="808" ht="13.5"/>
    <row r="809" ht="13.5"/>
    <row r="810" ht="13.5"/>
    <row r="811" ht="13.5"/>
    <row r="812" ht="13.5"/>
    <row r="813" ht="13.5"/>
    <row r="814" ht="13.5"/>
    <row r="815" ht="13.5"/>
    <row r="816" ht="13.5"/>
    <row r="817" ht="13.5"/>
    <row r="818" ht="13.5"/>
    <row r="819" ht="13.5"/>
    <row r="820" ht="13.5"/>
    <row r="821" ht="13.5"/>
    <row r="822" ht="13.5"/>
    <row r="823" ht="13.5"/>
    <row r="824" ht="13.5"/>
    <row r="825" ht="13.5"/>
    <row r="826" ht="13.5"/>
    <row r="827" ht="13.5"/>
    <row r="828" ht="13.5"/>
    <row r="829" ht="13.5"/>
    <row r="830" ht="13.5"/>
    <row r="831" ht="13.5"/>
    <row r="832" ht="13.5"/>
    <row r="833" ht="13.5"/>
    <row r="834" ht="13.5"/>
    <row r="835" ht="13.5"/>
    <row r="836" ht="13.5"/>
    <row r="837" ht="13.5"/>
    <row r="838" ht="13.5"/>
    <row r="839" ht="13.5"/>
    <row r="840" ht="13.5"/>
    <row r="841" ht="13.5"/>
    <row r="842" ht="13.5"/>
    <row r="843" ht="13.5"/>
    <row r="844" ht="13.5"/>
    <row r="845" ht="13.5"/>
    <row r="846" ht="13.5"/>
    <row r="847" ht="13.5"/>
    <row r="848" ht="13.5"/>
    <row r="849" ht="13.5"/>
    <row r="850" ht="13.5"/>
    <row r="851" ht="13.5"/>
    <row r="852" ht="13.5"/>
    <row r="853" ht="13.5"/>
    <row r="854" ht="13.5"/>
    <row r="855" ht="13.5"/>
    <row r="856" ht="13.5"/>
    <row r="857" ht="13.5"/>
    <row r="858" ht="13.5"/>
    <row r="859" ht="13.5"/>
    <row r="860" ht="13.5"/>
    <row r="861" ht="13.5"/>
    <row r="862" ht="13.5"/>
    <row r="863" ht="13.5"/>
    <row r="864" ht="13.5"/>
    <row r="865" ht="13.5"/>
    <row r="866" ht="13.5"/>
    <row r="867" ht="13.5"/>
    <row r="868" ht="13.5"/>
    <row r="869" ht="13.5"/>
    <row r="870" ht="13.5"/>
    <row r="871" ht="13.5"/>
    <row r="872" ht="13.5"/>
    <row r="873" ht="13.5"/>
    <row r="874" ht="13.5"/>
    <row r="875" ht="13.5"/>
    <row r="876" ht="13.5"/>
    <row r="877" ht="13.5"/>
    <row r="878" ht="13.5"/>
    <row r="879" ht="13.5"/>
    <row r="880" ht="13.5"/>
    <row r="881" ht="13.5"/>
    <row r="882" ht="13.5"/>
    <row r="883" ht="13.5"/>
    <row r="884" ht="13.5"/>
    <row r="885" ht="13.5"/>
    <row r="886" ht="13.5"/>
    <row r="887" ht="13.5"/>
    <row r="888" ht="13.5"/>
    <row r="889" ht="13.5"/>
    <row r="890" ht="13.5"/>
    <row r="891" ht="13.5"/>
    <row r="892" ht="13.5"/>
    <row r="893" ht="13.5"/>
    <row r="894" ht="13.5"/>
    <row r="895" ht="13.5"/>
    <row r="896" ht="13.5"/>
    <row r="897" ht="13.5"/>
    <row r="898" ht="13.5"/>
    <row r="899" ht="13.5"/>
    <row r="900" ht="13.5"/>
    <row r="901" ht="13.5"/>
    <row r="902" ht="13.5"/>
    <row r="903" ht="13.5"/>
    <row r="904" ht="13.5"/>
    <row r="905" ht="13.5"/>
    <row r="906" ht="13.5"/>
    <row r="907" ht="13.5"/>
    <row r="908" ht="13.5"/>
    <row r="909" ht="13.5"/>
    <row r="910" ht="13.5"/>
    <row r="911" ht="13.5"/>
    <row r="912" ht="13.5"/>
    <row r="913" ht="13.5"/>
    <row r="914" ht="13.5"/>
    <row r="915" ht="13.5"/>
    <row r="916" ht="13.5"/>
    <row r="917" ht="13.5"/>
    <row r="918" ht="13.5"/>
    <row r="919" ht="13.5"/>
    <row r="920" ht="13.5"/>
    <row r="921" ht="13.5"/>
    <row r="922" ht="13.5"/>
    <row r="923" ht="13.5"/>
    <row r="924" ht="13.5"/>
    <row r="925" ht="13.5"/>
    <row r="926" ht="13.5"/>
    <row r="927" ht="13.5"/>
    <row r="928" ht="13.5"/>
    <row r="929" ht="13.5"/>
    <row r="930" ht="13.5"/>
    <row r="931" ht="13.5"/>
    <row r="932" ht="13.5"/>
    <row r="933" ht="13.5"/>
    <row r="934" ht="13.5"/>
    <row r="935" ht="13.5"/>
    <row r="936" ht="13.5"/>
    <row r="937" ht="13.5"/>
    <row r="938" ht="13.5"/>
    <row r="939" ht="13.5"/>
    <row r="940" ht="13.5"/>
    <row r="941" ht="13.5"/>
    <row r="942" ht="13.5"/>
    <row r="943" ht="13.5"/>
    <row r="944" ht="13.5"/>
    <row r="945" ht="13.5"/>
    <row r="946" ht="13.5"/>
    <row r="947" ht="13.5"/>
    <row r="948" ht="13.5"/>
    <row r="949" ht="13.5"/>
    <row r="950" ht="13.5"/>
    <row r="951" ht="13.5"/>
    <row r="952" ht="13.5"/>
    <row r="953" ht="13.5"/>
    <row r="954" ht="13.5"/>
    <row r="955" ht="13.5"/>
    <row r="956" ht="13.5"/>
    <row r="957" ht="13.5"/>
    <row r="958" ht="13.5"/>
    <row r="959" ht="13.5"/>
    <row r="960" ht="13.5"/>
    <row r="961" ht="13.5"/>
    <row r="962" ht="13.5"/>
    <row r="963" ht="13.5"/>
    <row r="964" ht="13.5"/>
    <row r="965" ht="13.5"/>
    <row r="966" ht="13.5"/>
    <row r="967" ht="13.5"/>
    <row r="968" ht="13.5"/>
    <row r="969" ht="13.5"/>
    <row r="970" ht="13.5"/>
    <row r="971" ht="13.5"/>
    <row r="972" ht="13.5"/>
    <row r="973" ht="13.5"/>
    <row r="974" ht="13.5"/>
    <row r="975" ht="13.5"/>
    <row r="976" ht="13.5"/>
    <row r="977" ht="13.5"/>
    <row r="978" ht="13.5"/>
    <row r="979" ht="13.5"/>
    <row r="980" ht="13.5"/>
    <row r="981" ht="13.5"/>
    <row r="982" ht="13.5"/>
    <row r="983" ht="13.5"/>
    <row r="984" ht="13.5"/>
    <row r="985" ht="13.5"/>
    <row r="986" ht="13.5"/>
    <row r="987" ht="13.5"/>
    <row r="988" ht="13.5"/>
    <row r="989" ht="13.5"/>
    <row r="990" ht="13.5"/>
    <row r="991" ht="13.5"/>
    <row r="992" ht="13.5"/>
    <row r="993" ht="13.5"/>
    <row r="994" ht="13.5"/>
    <row r="995" ht="13.5"/>
    <row r="996" ht="13.5"/>
    <row r="997" ht="13.5"/>
    <row r="998" ht="13.5"/>
    <row r="999" ht="13.5"/>
    <row r="1000" ht="13.5"/>
  </sheetData>
  <autoFilter ref="A3:BM246"/>
  <conditionalFormatting sqref="C1 AI1 AL1 AO1 A248:A1048576 A1:A2 E1 G1 I1 K1 M1 O1 Q1 S1 U1 W1 Y1 AA1 AD1:AF1 A156:A184">
    <cfRule type="cellIs" dxfId="46" priority="1" operator="greaterThan">
      <formula>87</formula>
    </cfRule>
  </conditionalFormatting>
  <conditionalFormatting sqref="BI58:BI59 BI146:BI147 BI184:BI191 BI212:BI219 BI237:BI244 BI193:BI210 BI3:BI5 BI61:BI77 BI222:BI235 BI82:BI89 BI149:BI152 BI137:BI144 BI114:BI134 BI166:BI182 BI155:BI164 BI7:BI56 BI91:BI112">
    <cfRule type="cellIs" dxfId="45" priority="2" operator="greaterThan">
      <formula>87</formula>
    </cfRule>
  </conditionalFormatting>
  <conditionalFormatting sqref="BI78:BI81">
    <cfRule type="cellIs" dxfId="44" priority="3" operator="greaterThan">
      <formula>87</formula>
    </cfRule>
  </conditionalFormatting>
  <conditionalFormatting sqref="BI57">
    <cfRule type="cellIs" dxfId="43" priority="4" operator="greaterThan">
      <formula>87</formula>
    </cfRule>
  </conditionalFormatting>
  <conditionalFormatting sqref="BI60">
    <cfRule type="cellIs" dxfId="42" priority="5" operator="greaterThan">
      <formula>87</formula>
    </cfRule>
  </conditionalFormatting>
  <conditionalFormatting sqref="BI145">
    <cfRule type="cellIs" dxfId="41" priority="6" operator="greaterThan">
      <formula>87</formula>
    </cfRule>
  </conditionalFormatting>
  <conditionalFormatting sqref="BI148">
    <cfRule type="cellIs" dxfId="40" priority="7" operator="greaterThan">
      <formula>87</formula>
    </cfRule>
  </conditionalFormatting>
  <conditionalFormatting sqref="BI183">
    <cfRule type="cellIs" dxfId="39" priority="8" operator="greaterThan">
      <formula>87</formula>
    </cfRule>
  </conditionalFormatting>
  <conditionalFormatting sqref="BI211">
    <cfRule type="cellIs" dxfId="38" priority="9" operator="greaterThan">
      <formula>87</formula>
    </cfRule>
  </conditionalFormatting>
  <conditionalFormatting sqref="BI220">
    <cfRule type="cellIs" dxfId="37" priority="10" operator="greaterThan">
      <formula>87</formula>
    </cfRule>
  </conditionalFormatting>
  <conditionalFormatting sqref="BI221">
    <cfRule type="cellIs" dxfId="36" priority="11" operator="greaterThan">
      <formula>87</formula>
    </cfRule>
  </conditionalFormatting>
  <conditionalFormatting sqref="BI236">
    <cfRule type="cellIs" dxfId="35" priority="12" operator="greaterThan">
      <formula>87</formula>
    </cfRule>
  </conditionalFormatting>
  <conditionalFormatting sqref="BI192">
    <cfRule type="cellIs" dxfId="34" priority="13" operator="greaterThan">
      <formula>87</formula>
    </cfRule>
  </conditionalFormatting>
  <conditionalFormatting sqref="BI135">
    <cfRule type="cellIs" dxfId="33" priority="14" operator="greaterThan">
      <formula>87</formula>
    </cfRule>
  </conditionalFormatting>
  <conditionalFormatting sqref="BI136">
    <cfRule type="cellIs" dxfId="32" priority="15" operator="greaterThan">
      <formula>87</formula>
    </cfRule>
  </conditionalFormatting>
  <conditionalFormatting sqref="BI153">
    <cfRule type="cellIs" dxfId="31" priority="16" operator="greaterThan">
      <formula>87</formula>
    </cfRule>
  </conditionalFormatting>
  <conditionalFormatting sqref="BI154">
    <cfRule type="cellIs" dxfId="30" priority="17" operator="greaterThan">
      <formula>87</formula>
    </cfRule>
  </conditionalFormatting>
  <conditionalFormatting sqref="BI113">
    <cfRule type="cellIs" dxfId="29" priority="18" operator="greaterThan">
      <formula>87</formula>
    </cfRule>
  </conditionalFormatting>
  <conditionalFormatting sqref="BI90">
    <cfRule type="cellIs" dxfId="28" priority="19" operator="greaterThan">
      <formula>87</formula>
    </cfRule>
  </conditionalFormatting>
  <conditionalFormatting sqref="BI6">
    <cfRule type="cellIs" dxfId="27" priority="20" operator="greaterThan">
      <formula>87</formula>
    </cfRule>
  </conditionalFormatting>
  <conditionalFormatting sqref="BI165">
    <cfRule type="cellIs" dxfId="26" priority="21" operator="greaterThan">
      <formula>87</formula>
    </cfRule>
  </conditionalFormatting>
  <conditionalFormatting sqref="A3">
    <cfRule type="cellIs" dxfId="25" priority="22" operator="greaterThan">
      <formula>87</formula>
    </cfRule>
  </conditionalFormatting>
  <conditionalFormatting sqref="A78:A81">
    <cfRule type="cellIs" dxfId="24" priority="23" operator="greaterThan">
      <formula>87</formula>
    </cfRule>
  </conditionalFormatting>
  <conditionalFormatting sqref="A57">
    <cfRule type="cellIs" dxfId="23" priority="24" operator="greaterThan">
      <formula>87</formula>
    </cfRule>
  </conditionalFormatting>
  <conditionalFormatting sqref="A60">
    <cfRule type="cellIs" dxfId="22" priority="25" operator="greaterThan">
      <formula>87</formula>
    </cfRule>
  </conditionalFormatting>
  <conditionalFormatting sqref="A146">
    <cfRule type="cellIs" dxfId="21" priority="26" operator="greaterThan">
      <formula>87</formula>
    </cfRule>
  </conditionalFormatting>
  <conditionalFormatting sqref="A149">
    <cfRule type="cellIs" dxfId="20" priority="27" operator="greaterThan">
      <formula>87</formula>
    </cfRule>
  </conditionalFormatting>
  <conditionalFormatting sqref="A185">
    <cfRule type="cellIs" dxfId="19" priority="28" operator="greaterThan">
      <formula>87</formula>
    </cfRule>
  </conditionalFormatting>
  <conditionalFormatting sqref="A213">
    <cfRule type="cellIs" dxfId="18" priority="29" operator="greaterThan">
      <formula>87</formula>
    </cfRule>
  </conditionalFormatting>
  <conditionalFormatting sqref="A222">
    <cfRule type="cellIs" dxfId="17" priority="30" operator="greaterThan">
      <formula>87</formula>
    </cfRule>
  </conditionalFormatting>
  <conditionalFormatting sqref="A223">
    <cfRule type="cellIs" dxfId="16" priority="31" operator="greaterThan">
      <formula>87</formula>
    </cfRule>
  </conditionalFormatting>
  <conditionalFormatting sqref="A238">
    <cfRule type="cellIs" dxfId="15" priority="32" operator="greaterThan">
      <formula>87</formula>
    </cfRule>
  </conditionalFormatting>
  <conditionalFormatting sqref="A194">
    <cfRule type="cellIs" dxfId="14" priority="33" operator="greaterThan">
      <formula>87</formula>
    </cfRule>
  </conditionalFormatting>
  <conditionalFormatting sqref="A136">
    <cfRule type="cellIs" dxfId="13" priority="34" operator="greaterThan">
      <formula>87</formula>
    </cfRule>
  </conditionalFormatting>
  <conditionalFormatting sqref="A137">
    <cfRule type="cellIs" dxfId="12" priority="35" operator="greaterThan">
      <formula>87</formula>
    </cfRule>
  </conditionalFormatting>
  <conditionalFormatting sqref="A154">
    <cfRule type="cellIs" dxfId="11" priority="36" operator="greaterThan">
      <formula>87</formula>
    </cfRule>
  </conditionalFormatting>
  <conditionalFormatting sqref="A155">
    <cfRule type="cellIs" dxfId="10" priority="37" operator="greaterThan">
      <formula>87</formula>
    </cfRule>
  </conditionalFormatting>
  <conditionalFormatting sqref="A6">
    <cfRule type="cellIs" dxfId="9" priority="38" operator="greaterThan">
      <formula>87</formula>
    </cfRule>
  </conditionalFormatting>
  <conditionalFormatting sqref="A90">
    <cfRule type="cellIs" dxfId="8" priority="39" operator="greaterThan">
      <formula>87</formula>
    </cfRule>
  </conditionalFormatting>
  <conditionalFormatting sqref="A58:A59 A147:A148 A186:A193 A214:A221 A239:A246 A195:A212 A4:A5 A61:A77 A224:A237 A150:A153 A138:A145 A82:A89 A91:A128 A130:A135 A7:A56">
    <cfRule type="cellIs" dxfId="7" priority="40" operator="greaterThan">
      <formula>87</formula>
    </cfRule>
  </conditionalFormatting>
  <conditionalFormatting sqref="A129">
    <cfRule type="cellIs" dxfId="6" priority="41" operator="greaterThan">
      <formula>87</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04"/>
  <sheetViews>
    <sheetView showGridLines="0" zoomScale="70" zoomScaleNormal="70" workbookViewId="0">
      <pane ySplit="17" topLeftCell="A30" activePane="bottomLeft" state="frozen"/>
      <selection pane="bottomLeft" activeCell="M32" sqref="M32"/>
    </sheetView>
  </sheetViews>
  <sheetFormatPr baseColWidth="10" defaultRowHeight="15"/>
  <cols>
    <col min="1" max="1" width="11.7109375" style="724" customWidth="1"/>
    <col min="2" max="2" width="17" style="724" customWidth="1"/>
    <col min="3" max="3" width="18.5703125" style="724" customWidth="1"/>
    <col min="4" max="4" width="15.5703125" style="724" customWidth="1"/>
    <col min="5" max="5" width="23.28515625" style="724" customWidth="1"/>
    <col min="6" max="6" width="14.5703125" style="724" bestFit="1" customWidth="1"/>
    <col min="7" max="7" width="19.42578125" style="724" customWidth="1"/>
    <col min="8" max="8" width="11.42578125" style="724"/>
    <col min="9" max="9" width="19" style="724" customWidth="1"/>
    <col min="10" max="10" width="28.28515625" style="724" bestFit="1" customWidth="1"/>
    <col min="11" max="11" width="42.140625" style="724" customWidth="1"/>
    <col min="12" max="12" width="17.85546875" style="724" bestFit="1" customWidth="1"/>
    <col min="13" max="13" width="36.7109375" style="724" bestFit="1" customWidth="1"/>
    <col min="14" max="14" width="17.85546875" style="724" customWidth="1"/>
    <col min="15" max="15" width="15.28515625" style="724" bestFit="1" customWidth="1"/>
    <col min="16" max="16" width="29.5703125" style="724" customWidth="1"/>
    <col min="17" max="16384" width="11.42578125" style="724"/>
  </cols>
  <sheetData>
    <row r="1" spans="1:18" hidden="1">
      <c r="A1" s="723"/>
      <c r="B1" s="723"/>
      <c r="C1" s="723"/>
      <c r="D1" s="723"/>
      <c r="E1" s="723"/>
      <c r="F1" s="723"/>
      <c r="G1" s="723"/>
      <c r="H1" s="723"/>
      <c r="I1" s="723"/>
      <c r="J1" s="723"/>
      <c r="K1" s="723"/>
      <c r="L1" s="723"/>
      <c r="M1" s="723"/>
      <c r="N1" s="723"/>
      <c r="O1" s="723"/>
      <c r="P1" s="723"/>
      <c r="Q1" s="723"/>
      <c r="R1" s="723"/>
    </row>
    <row r="2" spans="1:18" ht="21" hidden="1">
      <c r="A2" s="995" t="s">
        <v>1048</v>
      </c>
      <c r="B2" s="995"/>
      <c r="C2" s="995"/>
      <c r="D2" s="995"/>
      <c r="E2" s="995"/>
      <c r="F2" s="995"/>
      <c r="G2" s="995"/>
      <c r="H2" s="995"/>
      <c r="I2" s="995"/>
      <c r="J2" s="995"/>
      <c r="K2" s="995"/>
      <c r="L2" s="995"/>
      <c r="M2" s="995"/>
      <c r="N2" s="723"/>
      <c r="O2" s="723"/>
      <c r="P2" s="723"/>
      <c r="Q2" s="723"/>
      <c r="R2" s="723"/>
    </row>
    <row r="3" spans="1:18" hidden="1">
      <c r="A3" s="723"/>
      <c r="B3" s="723"/>
      <c r="C3" s="723"/>
      <c r="D3" s="723"/>
      <c r="E3" s="723"/>
      <c r="F3" s="723"/>
      <c r="G3" s="723"/>
      <c r="H3" s="723"/>
      <c r="I3" s="723"/>
      <c r="J3" s="723"/>
      <c r="K3" s="723"/>
      <c r="L3" s="723"/>
      <c r="M3" s="723"/>
      <c r="N3" s="723"/>
      <c r="O3" s="723"/>
      <c r="P3" s="723"/>
      <c r="Q3" s="723"/>
      <c r="R3" s="723"/>
    </row>
    <row r="4" spans="1:18" ht="21" hidden="1">
      <c r="A4" s="995" t="s">
        <v>1037</v>
      </c>
      <c r="B4" s="995"/>
      <c r="C4" s="995"/>
      <c r="D4" s="995"/>
      <c r="E4" s="995"/>
      <c r="F4" s="995"/>
      <c r="G4" s="995"/>
      <c r="H4" s="995"/>
      <c r="I4" s="995"/>
      <c r="J4" s="995"/>
      <c r="K4" s="995"/>
      <c r="L4" s="995"/>
      <c r="M4" s="995"/>
      <c r="N4" s="723"/>
      <c r="O4" s="723"/>
      <c r="P4" s="723"/>
      <c r="Q4" s="723"/>
      <c r="R4" s="723"/>
    </row>
    <row r="5" spans="1:18" ht="15.75" hidden="1" thickBot="1">
      <c r="A5" s="723"/>
      <c r="B5" s="723"/>
      <c r="C5" s="723"/>
      <c r="D5" s="723"/>
      <c r="E5" s="723"/>
      <c r="F5" s="723"/>
      <c r="G5" s="723"/>
      <c r="H5" s="723"/>
      <c r="I5" s="723"/>
      <c r="J5" s="723"/>
      <c r="K5" s="723"/>
      <c r="L5" s="723"/>
      <c r="M5" s="723"/>
      <c r="N5" s="723"/>
      <c r="O5" s="723"/>
      <c r="P5" s="723"/>
      <c r="Q5" s="723"/>
      <c r="R5" s="723"/>
    </row>
    <row r="6" spans="1:18" ht="39.75" hidden="1" customHeight="1" thickTop="1" thickBot="1">
      <c r="A6" s="723"/>
      <c r="B6" s="997" t="s">
        <v>999</v>
      </c>
      <c r="C6" s="999" t="s">
        <v>1000</v>
      </c>
      <c r="D6" s="1000"/>
      <c r="E6" s="1000"/>
      <c r="F6" s="1000"/>
      <c r="G6" s="1000"/>
      <c r="H6" s="1001" t="s">
        <v>1001</v>
      </c>
      <c r="I6" s="723"/>
      <c r="J6" s="1002"/>
      <c r="K6" s="1003"/>
      <c r="L6" s="1003"/>
      <c r="M6" s="1003"/>
      <c r="N6" s="1003"/>
      <c r="O6" s="1003"/>
      <c r="P6" s="725"/>
      <c r="Q6" s="994"/>
      <c r="R6" s="723"/>
    </row>
    <row r="7" spans="1:18" ht="43.5" hidden="1" customHeight="1" thickTop="1" thickBot="1">
      <c r="A7" s="723"/>
      <c r="B7" s="998"/>
      <c r="C7" s="726" t="s">
        <v>998</v>
      </c>
      <c r="D7" s="726" t="s">
        <v>959</v>
      </c>
      <c r="E7" s="726" t="s">
        <v>1002</v>
      </c>
      <c r="F7" s="726" t="s">
        <v>1003</v>
      </c>
      <c r="G7" s="726" t="s">
        <v>1004</v>
      </c>
      <c r="H7" s="1001"/>
      <c r="I7" s="723"/>
      <c r="J7" s="1002"/>
      <c r="K7" s="727"/>
      <c r="L7" s="727"/>
      <c r="M7" s="727"/>
      <c r="N7" s="727"/>
      <c r="O7" s="727"/>
      <c r="P7" s="727"/>
      <c r="Q7" s="994"/>
      <c r="R7" s="723"/>
    </row>
    <row r="8" spans="1:18" ht="48.75" hidden="1" customHeight="1" thickTop="1" thickBot="1">
      <c r="A8" s="723"/>
      <c r="B8" s="728" t="s">
        <v>1006</v>
      </c>
      <c r="C8" s="729">
        <v>0</v>
      </c>
      <c r="D8" s="729">
        <v>0</v>
      </c>
      <c r="E8" s="729">
        <v>0</v>
      </c>
      <c r="F8" s="729">
        <v>0</v>
      </c>
      <c r="G8" s="729">
        <v>0</v>
      </c>
      <c r="H8" s="730">
        <f>+SUM(C8:G8)</f>
        <v>0</v>
      </c>
      <c r="I8" s="723"/>
      <c r="J8" s="731"/>
      <c r="K8" s="732"/>
      <c r="L8" s="732"/>
      <c r="M8" s="732"/>
      <c r="N8" s="732"/>
      <c r="O8" s="732"/>
      <c r="P8" s="732"/>
      <c r="Q8" s="733"/>
      <c r="R8" s="723"/>
    </row>
    <row r="9" spans="1:18" ht="33.75" hidden="1" customHeight="1" thickTop="1" thickBot="1">
      <c r="A9" s="723"/>
      <c r="B9" s="734" t="s">
        <v>1005</v>
      </c>
      <c r="C9" s="735">
        <v>17</v>
      </c>
      <c r="D9" s="735">
        <v>0</v>
      </c>
      <c r="E9" s="735">
        <v>0</v>
      </c>
      <c r="F9" s="735">
        <v>0</v>
      </c>
      <c r="G9" s="735">
        <v>2</v>
      </c>
      <c r="H9" s="730">
        <f t="shared" ref="H9:H11" si="0">+SUM(C9:G9)</f>
        <v>19</v>
      </c>
      <c r="I9" s="723"/>
      <c r="J9" s="736"/>
      <c r="K9" s="737"/>
      <c r="L9" s="737"/>
      <c r="M9" s="737"/>
      <c r="N9" s="737"/>
      <c r="O9" s="737"/>
      <c r="P9" s="737"/>
      <c r="Q9" s="733"/>
      <c r="R9" s="723"/>
    </row>
    <row r="10" spans="1:18" ht="49.5" hidden="1" customHeight="1" thickTop="1" thickBot="1">
      <c r="A10" s="723"/>
      <c r="B10" s="734" t="s">
        <v>1007</v>
      </c>
      <c r="C10" s="735">
        <v>0</v>
      </c>
      <c r="D10" s="735">
        <v>0</v>
      </c>
      <c r="E10" s="735">
        <v>0</v>
      </c>
      <c r="F10" s="735">
        <v>0</v>
      </c>
      <c r="G10" s="735">
        <v>0</v>
      </c>
      <c r="H10" s="730">
        <f t="shared" si="0"/>
        <v>0</v>
      </c>
      <c r="I10" s="723"/>
      <c r="J10" s="736"/>
      <c r="K10" s="737"/>
      <c r="L10" s="737"/>
      <c r="M10" s="737"/>
      <c r="N10" s="737"/>
      <c r="O10" s="737"/>
      <c r="P10" s="737"/>
      <c r="Q10" s="733"/>
      <c r="R10" s="723"/>
    </row>
    <row r="11" spans="1:18" ht="54.75" hidden="1" customHeight="1" thickTop="1" thickBot="1">
      <c r="A11" s="723"/>
      <c r="B11" s="734" t="s">
        <v>1008</v>
      </c>
      <c r="C11" s="735">
        <v>0</v>
      </c>
      <c r="D11" s="735">
        <v>0</v>
      </c>
      <c r="E11" s="735">
        <v>0</v>
      </c>
      <c r="F11" s="735">
        <v>0</v>
      </c>
      <c r="G11" s="735">
        <v>0</v>
      </c>
      <c r="H11" s="730">
        <f t="shared" si="0"/>
        <v>0</v>
      </c>
      <c r="I11" s="723"/>
      <c r="J11" s="736"/>
      <c r="K11" s="737"/>
      <c r="L11" s="737"/>
      <c r="M11" s="737"/>
      <c r="N11" s="737"/>
      <c r="O11" s="737"/>
      <c r="P11" s="737"/>
      <c r="Q11" s="733"/>
      <c r="R11" s="723"/>
    </row>
    <row r="12" spans="1:18" ht="22.5" hidden="1" thickTop="1" thickBot="1">
      <c r="A12" s="723"/>
      <c r="B12" s="738"/>
      <c r="C12" s="738"/>
      <c r="D12" s="738"/>
      <c r="E12" s="738"/>
      <c r="F12" s="738"/>
      <c r="G12" s="738"/>
      <c r="H12" s="739">
        <f>SUM(H8:H11)</f>
        <v>19</v>
      </c>
      <c r="I12" s="723"/>
      <c r="J12" s="740"/>
      <c r="K12" s="740"/>
      <c r="L12" s="740"/>
      <c r="M12" s="740"/>
      <c r="N12" s="740"/>
      <c r="O12" s="740"/>
      <c r="P12" s="740"/>
      <c r="Q12" s="741"/>
      <c r="R12" s="723"/>
    </row>
    <row r="13" spans="1:18" ht="15.75" hidden="1" thickTop="1">
      <c r="A13" s="723"/>
      <c r="B13" s="723"/>
      <c r="C13" s="723"/>
      <c r="D13" s="723"/>
      <c r="E13" s="723"/>
      <c r="F13" s="723"/>
      <c r="G13" s="723"/>
      <c r="H13" s="723"/>
      <c r="I13" s="723"/>
      <c r="J13" s="723"/>
      <c r="K13" s="723"/>
      <c r="L13" s="723"/>
      <c r="M13" s="723"/>
      <c r="N13" s="723"/>
      <c r="O13" s="723"/>
      <c r="P13" s="723"/>
      <c r="Q13" s="723"/>
      <c r="R13" s="723"/>
    </row>
    <row r="14" spans="1:18" ht="21" hidden="1">
      <c r="A14" s="995" t="s">
        <v>1009</v>
      </c>
      <c r="B14" s="995"/>
      <c r="C14" s="995"/>
      <c r="D14" s="995"/>
      <c r="E14" s="995"/>
      <c r="F14" s="995"/>
      <c r="G14" s="995"/>
      <c r="H14" s="995"/>
      <c r="I14" s="995"/>
      <c r="J14" s="995"/>
      <c r="K14" s="995"/>
      <c r="L14" s="995"/>
      <c r="M14" s="995"/>
      <c r="N14" s="723"/>
      <c r="O14" s="723"/>
      <c r="P14" s="723"/>
      <c r="Q14" s="723"/>
      <c r="R14" s="723"/>
    </row>
    <row r="15" spans="1:18" hidden="1"/>
    <row r="16" spans="1:18" ht="31.5">
      <c r="A16" s="996" t="s">
        <v>1052</v>
      </c>
      <c r="B16" s="996"/>
      <c r="C16" s="996"/>
      <c r="D16" s="996"/>
      <c r="E16" s="996"/>
      <c r="F16" s="996"/>
      <c r="G16" s="996"/>
      <c r="H16" s="996"/>
      <c r="I16" s="996"/>
      <c r="J16" s="996"/>
      <c r="K16" s="996"/>
      <c r="L16" s="996"/>
      <c r="M16" s="996"/>
      <c r="N16" s="996"/>
      <c r="O16" s="996"/>
      <c r="P16" s="996"/>
    </row>
    <row r="17" spans="1:16" ht="38.25">
      <c r="A17" s="742" t="s">
        <v>1053</v>
      </c>
      <c r="B17" s="742" t="s">
        <v>1054</v>
      </c>
      <c r="C17" s="742" t="s">
        <v>1055</v>
      </c>
      <c r="D17" s="742" t="s">
        <v>1056</v>
      </c>
      <c r="E17" s="742" t="s">
        <v>1057</v>
      </c>
      <c r="F17" s="742" t="s">
        <v>1058</v>
      </c>
      <c r="G17" s="742" t="s">
        <v>1059</v>
      </c>
      <c r="H17" s="742" t="s">
        <v>1010</v>
      </c>
      <c r="I17" s="742" t="s">
        <v>1060</v>
      </c>
      <c r="J17" s="742" t="s">
        <v>959</v>
      </c>
      <c r="K17" s="742" t="s">
        <v>1061</v>
      </c>
      <c r="L17" s="742" t="s">
        <v>1062</v>
      </c>
      <c r="M17" s="742" t="s">
        <v>1061</v>
      </c>
      <c r="N17" s="742" t="s">
        <v>1063</v>
      </c>
      <c r="O17" s="742" t="s">
        <v>1064</v>
      </c>
      <c r="P17" s="743" t="s">
        <v>1065</v>
      </c>
    </row>
    <row r="18" spans="1:16" ht="47.25">
      <c r="A18" s="748">
        <v>1</v>
      </c>
      <c r="B18" s="749">
        <v>42961</v>
      </c>
      <c r="C18" s="769" t="s">
        <v>1066</v>
      </c>
      <c r="D18" s="750"/>
      <c r="E18" s="750" t="s">
        <v>1067</v>
      </c>
      <c r="F18" s="751" t="s">
        <v>1043</v>
      </c>
      <c r="G18" s="755" t="s">
        <v>1071</v>
      </c>
      <c r="H18" s="751">
        <v>12</v>
      </c>
      <c r="I18" s="756">
        <v>0</v>
      </c>
      <c r="J18" s="756">
        <v>397</v>
      </c>
      <c r="K18" s="750" t="s">
        <v>1072</v>
      </c>
      <c r="L18" s="753" t="s">
        <v>1068</v>
      </c>
      <c r="M18" s="750" t="s">
        <v>1069</v>
      </c>
      <c r="N18" s="751" t="s">
        <v>1070</v>
      </c>
      <c r="O18" s="752">
        <v>42971</v>
      </c>
      <c r="P18" s="754"/>
    </row>
    <row r="19" spans="1:16" ht="47.25">
      <c r="A19" s="748">
        <v>2</v>
      </c>
      <c r="B19" s="749">
        <v>42962</v>
      </c>
      <c r="C19" s="769" t="s">
        <v>1066</v>
      </c>
      <c r="D19" s="750"/>
      <c r="E19" s="750" t="s">
        <v>1067</v>
      </c>
      <c r="F19" s="751" t="s">
        <v>1043</v>
      </c>
      <c r="G19" s="755" t="s">
        <v>1071</v>
      </c>
      <c r="H19" s="751">
        <v>13</v>
      </c>
      <c r="I19" s="756">
        <v>1200</v>
      </c>
      <c r="J19" s="756">
        <v>1770</v>
      </c>
      <c r="K19" s="750" t="s">
        <v>1073</v>
      </c>
      <c r="L19" s="753" t="s">
        <v>1068</v>
      </c>
      <c r="M19" s="750" t="s">
        <v>1069</v>
      </c>
      <c r="N19" s="751" t="s">
        <v>1070</v>
      </c>
      <c r="O19" s="752">
        <v>42972</v>
      </c>
      <c r="P19" s="754"/>
    </row>
    <row r="20" spans="1:16" ht="47.25">
      <c r="A20" s="748">
        <v>3</v>
      </c>
      <c r="B20" s="749">
        <v>42963</v>
      </c>
      <c r="C20" s="769" t="s">
        <v>1066</v>
      </c>
      <c r="D20" s="750"/>
      <c r="E20" s="750" t="s">
        <v>1067</v>
      </c>
      <c r="F20" s="751" t="s">
        <v>1043</v>
      </c>
      <c r="G20" s="755" t="s">
        <v>1071</v>
      </c>
      <c r="H20" s="751">
        <v>60</v>
      </c>
      <c r="I20" s="756">
        <v>1200</v>
      </c>
      <c r="J20" s="756">
        <v>2000</v>
      </c>
      <c r="K20" s="750" t="s">
        <v>1074</v>
      </c>
      <c r="L20" s="753" t="s">
        <v>1068</v>
      </c>
      <c r="M20" s="750" t="s">
        <v>1069</v>
      </c>
      <c r="N20" s="751" t="s">
        <v>1070</v>
      </c>
      <c r="O20" s="752">
        <v>42973</v>
      </c>
      <c r="P20" s="754"/>
    </row>
    <row r="21" spans="1:16" ht="48" thickBot="1">
      <c r="A21" s="748">
        <v>4</v>
      </c>
      <c r="B21" s="749">
        <v>42964</v>
      </c>
      <c r="C21" s="769" t="s">
        <v>1066</v>
      </c>
      <c r="D21" s="750"/>
      <c r="E21" s="750" t="s">
        <v>1067</v>
      </c>
      <c r="F21" s="751" t="s">
        <v>1043</v>
      </c>
      <c r="G21" s="755" t="s">
        <v>1071</v>
      </c>
      <c r="H21" s="751">
        <v>141</v>
      </c>
      <c r="I21" s="756">
        <v>10</v>
      </c>
      <c r="J21" s="756">
        <v>34</v>
      </c>
      <c r="K21" s="750" t="s">
        <v>1074</v>
      </c>
      <c r="L21" s="753" t="s">
        <v>1068</v>
      </c>
      <c r="M21" s="750" t="s">
        <v>1069</v>
      </c>
      <c r="N21" s="751" t="s">
        <v>1070</v>
      </c>
      <c r="O21" s="752">
        <v>42974</v>
      </c>
      <c r="P21" s="754"/>
    </row>
    <row r="22" spans="1:16" ht="63.75" thickTop="1">
      <c r="A22" s="744">
        <v>5</v>
      </c>
      <c r="B22" s="762">
        <v>42963</v>
      </c>
      <c r="C22" s="763" t="s">
        <v>1075</v>
      </c>
      <c r="D22" s="745"/>
      <c r="E22" s="745" t="s">
        <v>1044</v>
      </c>
      <c r="F22" s="764" t="s">
        <v>1043</v>
      </c>
      <c r="G22" s="764" t="s">
        <v>1071</v>
      </c>
      <c r="H22" s="765">
        <v>94</v>
      </c>
      <c r="I22" s="745">
        <v>1</v>
      </c>
      <c r="J22" s="745">
        <v>0</v>
      </c>
      <c r="K22" s="766" t="s">
        <v>1076</v>
      </c>
      <c r="L22" s="747" t="s">
        <v>1068</v>
      </c>
      <c r="M22" s="745" t="s">
        <v>1077</v>
      </c>
      <c r="N22" s="745" t="s">
        <v>1070</v>
      </c>
      <c r="O22" s="746">
        <v>42971</v>
      </c>
      <c r="P22" s="767"/>
    </row>
    <row r="23" spans="1:16" ht="47.25">
      <c r="A23" s="748">
        <v>6</v>
      </c>
      <c r="B23" s="768">
        <v>42964</v>
      </c>
      <c r="C23" s="769" t="s">
        <v>1075</v>
      </c>
      <c r="D23" s="751"/>
      <c r="E23" s="751" t="s">
        <v>1044</v>
      </c>
      <c r="F23" s="755" t="s">
        <v>1043</v>
      </c>
      <c r="G23" s="755" t="s">
        <v>1071</v>
      </c>
      <c r="H23" s="770">
        <v>78</v>
      </c>
      <c r="I23" s="751">
        <v>12</v>
      </c>
      <c r="J23" s="751">
        <v>6</v>
      </c>
      <c r="K23" s="771" t="s">
        <v>1078</v>
      </c>
      <c r="L23" s="753" t="s">
        <v>1068</v>
      </c>
      <c r="M23" s="751" t="s">
        <v>1077</v>
      </c>
      <c r="N23" s="751" t="s">
        <v>1070</v>
      </c>
      <c r="O23" s="752">
        <v>42972</v>
      </c>
      <c r="P23" s="754"/>
    </row>
    <row r="24" spans="1:16" ht="47.25">
      <c r="A24" s="748">
        <v>7</v>
      </c>
      <c r="B24" s="768">
        <v>42965</v>
      </c>
      <c r="C24" s="769" t="s">
        <v>1075</v>
      </c>
      <c r="D24" s="751"/>
      <c r="E24" s="751" t="s">
        <v>1044</v>
      </c>
      <c r="F24" s="755" t="s">
        <v>1043</v>
      </c>
      <c r="G24" s="755" t="s">
        <v>1071</v>
      </c>
      <c r="H24" s="770">
        <v>256</v>
      </c>
      <c r="I24" s="751">
        <v>0</v>
      </c>
      <c r="J24" s="751">
        <v>6</v>
      </c>
      <c r="K24" s="771" t="s">
        <v>1079</v>
      </c>
      <c r="L24" s="753" t="s">
        <v>1068</v>
      </c>
      <c r="M24" s="751" t="s">
        <v>1077</v>
      </c>
      <c r="N24" s="751" t="s">
        <v>1070</v>
      </c>
      <c r="O24" s="752">
        <v>42973</v>
      </c>
      <c r="P24" s="754"/>
    </row>
    <row r="25" spans="1:16" ht="47.25">
      <c r="A25" s="748">
        <v>8</v>
      </c>
      <c r="B25" s="768">
        <v>42965</v>
      </c>
      <c r="C25" s="769" t="s">
        <v>1075</v>
      </c>
      <c r="D25" s="751"/>
      <c r="E25" s="751" t="s">
        <v>1044</v>
      </c>
      <c r="F25" s="755" t="s">
        <v>1043</v>
      </c>
      <c r="G25" s="755" t="s">
        <v>1071</v>
      </c>
      <c r="H25" s="770">
        <v>187</v>
      </c>
      <c r="I25" s="751">
        <v>1</v>
      </c>
      <c r="J25" s="751">
        <v>0</v>
      </c>
      <c r="K25" s="771" t="s">
        <v>1080</v>
      </c>
      <c r="L25" s="753" t="s">
        <v>1068</v>
      </c>
      <c r="M25" s="751" t="s">
        <v>1077</v>
      </c>
      <c r="N25" s="751" t="s">
        <v>1070</v>
      </c>
      <c r="O25" s="752">
        <v>42973</v>
      </c>
      <c r="P25" s="754"/>
    </row>
    <row r="26" spans="1:16" ht="47.25">
      <c r="A26" s="748">
        <v>9</v>
      </c>
      <c r="B26" s="768">
        <v>42966</v>
      </c>
      <c r="C26" s="769" t="s">
        <v>1075</v>
      </c>
      <c r="D26" s="751"/>
      <c r="E26" s="751" t="s">
        <v>1044</v>
      </c>
      <c r="F26" s="755" t="s">
        <v>1043</v>
      </c>
      <c r="G26" s="755" t="s">
        <v>1071</v>
      </c>
      <c r="H26" s="770">
        <v>4</v>
      </c>
      <c r="I26" s="751">
        <v>10</v>
      </c>
      <c r="J26" s="751">
        <v>5</v>
      </c>
      <c r="K26" s="771" t="s">
        <v>1081</v>
      </c>
      <c r="L26" s="753" t="s">
        <v>1068</v>
      </c>
      <c r="M26" s="751" t="s">
        <v>1077</v>
      </c>
      <c r="N26" s="751" t="s">
        <v>1070</v>
      </c>
      <c r="O26" s="752">
        <v>42974</v>
      </c>
      <c r="P26" s="754"/>
    </row>
    <row r="27" spans="1:16" ht="47.25">
      <c r="A27" s="748">
        <v>10</v>
      </c>
      <c r="B27" s="768">
        <v>42967</v>
      </c>
      <c r="C27" s="769" t="s">
        <v>1075</v>
      </c>
      <c r="D27" s="751"/>
      <c r="E27" s="751" t="s">
        <v>1044</v>
      </c>
      <c r="F27" s="755" t="s">
        <v>1043</v>
      </c>
      <c r="G27" s="755" t="s">
        <v>1071</v>
      </c>
      <c r="H27" s="770">
        <v>198</v>
      </c>
      <c r="I27" s="751">
        <v>36</v>
      </c>
      <c r="J27" s="751">
        <v>10</v>
      </c>
      <c r="K27" s="771" t="s">
        <v>1082</v>
      </c>
      <c r="L27" s="753" t="s">
        <v>1068</v>
      </c>
      <c r="M27" s="751" t="s">
        <v>1077</v>
      </c>
      <c r="N27" s="751" t="s">
        <v>1070</v>
      </c>
      <c r="O27" s="752">
        <v>42975</v>
      </c>
      <c r="P27" s="754"/>
    </row>
    <row r="28" spans="1:16" ht="47.25">
      <c r="A28" s="748">
        <v>11</v>
      </c>
      <c r="B28" s="768">
        <v>42968</v>
      </c>
      <c r="C28" s="769" t="s">
        <v>1075</v>
      </c>
      <c r="D28" s="751"/>
      <c r="E28" s="751" t="s">
        <v>1044</v>
      </c>
      <c r="F28" s="755" t="s">
        <v>1043</v>
      </c>
      <c r="G28" s="755" t="s">
        <v>1071</v>
      </c>
      <c r="H28" s="770">
        <v>77</v>
      </c>
      <c r="I28" s="751">
        <v>12</v>
      </c>
      <c r="J28" s="751">
        <v>10</v>
      </c>
      <c r="K28" s="771" t="s">
        <v>1082</v>
      </c>
      <c r="L28" s="753" t="s">
        <v>1068</v>
      </c>
      <c r="M28" s="751" t="s">
        <v>1077</v>
      </c>
      <c r="N28" s="751" t="s">
        <v>1070</v>
      </c>
      <c r="O28" s="752">
        <v>42976</v>
      </c>
      <c r="P28" s="754"/>
    </row>
    <row r="29" spans="1:16" ht="48" thickBot="1">
      <c r="A29" s="801">
        <v>12</v>
      </c>
      <c r="B29" s="831">
        <v>42969</v>
      </c>
      <c r="C29" s="832" t="s">
        <v>1075</v>
      </c>
      <c r="D29" s="808"/>
      <c r="E29" s="808" t="s">
        <v>1044</v>
      </c>
      <c r="F29" s="833" t="s">
        <v>1043</v>
      </c>
      <c r="G29" s="833" t="s">
        <v>1071</v>
      </c>
      <c r="H29" s="834">
        <v>179</v>
      </c>
      <c r="I29" s="808">
        <v>0</v>
      </c>
      <c r="J29" s="808">
        <v>1</v>
      </c>
      <c r="K29" s="835" t="s">
        <v>1083</v>
      </c>
      <c r="L29" s="807" t="s">
        <v>1068</v>
      </c>
      <c r="M29" s="808" t="s">
        <v>1077</v>
      </c>
      <c r="N29" s="808" t="s">
        <v>1070</v>
      </c>
      <c r="O29" s="809">
        <v>42977</v>
      </c>
      <c r="P29" s="810"/>
    </row>
    <row r="30" spans="1:16" ht="48.75" thickTop="1" thickBot="1">
      <c r="A30" s="783">
        <v>13</v>
      </c>
      <c r="B30" s="836">
        <v>42966</v>
      </c>
      <c r="C30" s="837" t="s">
        <v>1084</v>
      </c>
      <c r="D30" s="838"/>
      <c r="E30" s="839" t="s">
        <v>1085</v>
      </c>
      <c r="F30" s="840" t="s">
        <v>1043</v>
      </c>
      <c r="G30" s="841" t="s">
        <v>1071</v>
      </c>
      <c r="H30" s="840">
        <v>35</v>
      </c>
      <c r="I30" s="842">
        <v>69</v>
      </c>
      <c r="J30" s="842">
        <v>90</v>
      </c>
      <c r="K30" s="843" t="s">
        <v>1086</v>
      </c>
      <c r="L30" s="789" t="s">
        <v>1068</v>
      </c>
      <c r="M30" s="790" t="s">
        <v>1077</v>
      </c>
      <c r="N30" s="790" t="s">
        <v>1070</v>
      </c>
      <c r="O30" s="791">
        <v>42972</v>
      </c>
      <c r="P30" s="844"/>
    </row>
    <row r="31" spans="1:16" ht="48" thickTop="1">
      <c r="A31" s="748">
        <v>14</v>
      </c>
      <c r="B31" s="773">
        <v>43006</v>
      </c>
      <c r="C31" s="797" t="s">
        <v>1087</v>
      </c>
      <c r="D31" s="774"/>
      <c r="E31" s="798" t="s">
        <v>1088</v>
      </c>
      <c r="F31" s="798" t="s">
        <v>1043</v>
      </c>
      <c r="G31" s="798" t="s">
        <v>1089</v>
      </c>
      <c r="H31" s="798">
        <v>189</v>
      </c>
      <c r="I31" s="799">
        <v>60</v>
      </c>
      <c r="J31" s="799">
        <v>12</v>
      </c>
      <c r="K31" s="798" t="s">
        <v>1090</v>
      </c>
      <c r="L31" s="753" t="s">
        <v>1068</v>
      </c>
      <c r="M31" s="751" t="s">
        <v>1077</v>
      </c>
      <c r="N31" s="751" t="s">
        <v>1070</v>
      </c>
      <c r="O31" s="752">
        <v>42990</v>
      </c>
      <c r="P31" s="754"/>
    </row>
    <row r="32" spans="1:16" ht="48" thickBot="1">
      <c r="A32" s="801">
        <v>15</v>
      </c>
      <c r="B32" s="802">
        <v>43007</v>
      </c>
      <c r="C32" s="803" t="s">
        <v>1087</v>
      </c>
      <c r="D32" s="804"/>
      <c r="E32" s="805" t="s">
        <v>1088</v>
      </c>
      <c r="F32" s="805" t="s">
        <v>1043</v>
      </c>
      <c r="G32" s="805" t="s">
        <v>1089</v>
      </c>
      <c r="H32" s="805">
        <v>262</v>
      </c>
      <c r="I32" s="806">
        <v>0</v>
      </c>
      <c r="J32" s="806">
        <v>15</v>
      </c>
      <c r="K32" s="805" t="s">
        <v>1091</v>
      </c>
      <c r="L32" s="807" t="s">
        <v>1068</v>
      </c>
      <c r="M32" s="808" t="s">
        <v>1077</v>
      </c>
      <c r="N32" s="808" t="s">
        <v>1070</v>
      </c>
      <c r="O32" s="809">
        <v>42991</v>
      </c>
      <c r="P32" s="810"/>
    </row>
    <row r="33" spans="1:16" ht="64.5" thickTop="1">
      <c r="A33" s="775">
        <v>16</v>
      </c>
      <c r="B33" s="822">
        <v>42940</v>
      </c>
      <c r="C33" s="823" t="s">
        <v>460</v>
      </c>
      <c r="D33" s="824"/>
      <c r="E33" s="825" t="s">
        <v>1092</v>
      </c>
      <c r="F33" s="826" t="s">
        <v>1043</v>
      </c>
      <c r="G33" s="826" t="s">
        <v>1046</v>
      </c>
      <c r="H33" s="825" t="s">
        <v>1093</v>
      </c>
      <c r="I33" s="825" t="s">
        <v>1047</v>
      </c>
      <c r="J33" s="825" t="s">
        <v>1094</v>
      </c>
      <c r="K33" s="825" t="s">
        <v>1095</v>
      </c>
      <c r="L33" s="747" t="s">
        <v>1068</v>
      </c>
      <c r="M33" s="745" t="s">
        <v>1077</v>
      </c>
      <c r="N33" s="745" t="s">
        <v>1070</v>
      </c>
      <c r="O33" s="746">
        <v>42975</v>
      </c>
      <c r="P33" s="772"/>
    </row>
    <row r="34" spans="1:16" ht="64.5" thickBot="1">
      <c r="A34" s="776">
        <v>17</v>
      </c>
      <c r="B34" s="827">
        <v>42940</v>
      </c>
      <c r="C34" s="800" t="s">
        <v>460</v>
      </c>
      <c r="D34" s="828"/>
      <c r="E34" s="829" t="s">
        <v>1092</v>
      </c>
      <c r="F34" s="830" t="s">
        <v>1043</v>
      </c>
      <c r="G34" s="830" t="s">
        <v>1046</v>
      </c>
      <c r="H34" s="829" t="s">
        <v>1096</v>
      </c>
      <c r="I34" s="829" t="s">
        <v>1047</v>
      </c>
      <c r="J34" s="829" t="s">
        <v>1097</v>
      </c>
      <c r="K34" s="829" t="s">
        <v>1098</v>
      </c>
      <c r="L34" s="759" t="s">
        <v>1068</v>
      </c>
      <c r="M34" s="760" t="s">
        <v>1077</v>
      </c>
      <c r="N34" s="760" t="s">
        <v>1070</v>
      </c>
      <c r="O34" s="758">
        <v>42975</v>
      </c>
      <c r="P34" s="777"/>
    </row>
    <row r="35" spans="1:16" ht="62.25" customHeight="1" thickTop="1">
      <c r="A35" s="811">
        <v>18</v>
      </c>
      <c r="B35" s="812">
        <v>42972</v>
      </c>
      <c r="C35" s="813" t="s">
        <v>1100</v>
      </c>
      <c r="D35" s="814"/>
      <c r="E35" s="814" t="s">
        <v>1101</v>
      </c>
      <c r="F35" s="814" t="s">
        <v>1043</v>
      </c>
      <c r="G35" s="815" t="s">
        <v>1089</v>
      </c>
      <c r="H35" s="814" t="s">
        <v>680</v>
      </c>
      <c r="I35" s="816">
        <v>0.54</v>
      </c>
      <c r="J35" s="816">
        <v>0.4</v>
      </c>
      <c r="K35" s="817" t="s">
        <v>1102</v>
      </c>
      <c r="L35" s="818" t="s">
        <v>1068</v>
      </c>
      <c r="M35" s="819" t="s">
        <v>1077</v>
      </c>
      <c r="N35" s="819" t="s">
        <v>1070</v>
      </c>
      <c r="O35" s="820">
        <v>42976</v>
      </c>
      <c r="P35" s="821"/>
    </row>
    <row r="36" spans="1:16" ht="48" thickBot="1">
      <c r="A36" s="757">
        <v>19</v>
      </c>
      <c r="B36" s="778">
        <v>42998</v>
      </c>
      <c r="C36" s="779" t="s">
        <v>1100</v>
      </c>
      <c r="D36" s="780"/>
      <c r="E36" s="779" t="s">
        <v>1101</v>
      </c>
      <c r="F36" s="779" t="s">
        <v>1043</v>
      </c>
      <c r="G36" s="798" t="s">
        <v>1089</v>
      </c>
      <c r="H36" s="779" t="s">
        <v>655</v>
      </c>
      <c r="I36" s="781">
        <v>3</v>
      </c>
      <c r="J36" s="781">
        <v>2</v>
      </c>
      <c r="K36" s="782" t="s">
        <v>1102</v>
      </c>
      <c r="L36" s="759" t="s">
        <v>1068</v>
      </c>
      <c r="M36" s="760" t="s">
        <v>1077</v>
      </c>
      <c r="N36" s="760" t="s">
        <v>1070</v>
      </c>
      <c r="O36" s="758">
        <v>42998</v>
      </c>
      <c r="P36" s="761"/>
    </row>
    <row r="37" spans="1:16" ht="48.75" thickTop="1" thickBot="1">
      <c r="A37" s="783">
        <v>20</v>
      </c>
      <c r="B37" s="784">
        <v>42972</v>
      </c>
      <c r="C37" s="785" t="s">
        <v>1103</v>
      </c>
      <c r="D37" s="786"/>
      <c r="E37" s="786" t="s">
        <v>1105</v>
      </c>
      <c r="F37" s="786" t="s">
        <v>1043</v>
      </c>
      <c r="G37" s="786" t="s">
        <v>1045</v>
      </c>
      <c r="H37" s="786">
        <v>66</v>
      </c>
      <c r="I37" s="787" t="s">
        <v>580</v>
      </c>
      <c r="J37" s="787" t="s">
        <v>1104</v>
      </c>
      <c r="K37" s="788" t="s">
        <v>1106</v>
      </c>
      <c r="L37" s="789" t="s">
        <v>1068</v>
      </c>
      <c r="M37" s="790" t="s">
        <v>1077</v>
      </c>
      <c r="N37" s="790" t="s">
        <v>1070</v>
      </c>
      <c r="O37" s="791">
        <v>42976</v>
      </c>
      <c r="P37" s="792"/>
    </row>
    <row r="38" spans="1:16" ht="33" thickTop="1" thickBot="1">
      <c r="A38" s="783">
        <v>21</v>
      </c>
      <c r="B38" s="784">
        <v>42972</v>
      </c>
      <c r="C38" s="785" t="s">
        <v>1103</v>
      </c>
      <c r="D38" s="786"/>
      <c r="E38" s="786" t="s">
        <v>1105</v>
      </c>
      <c r="F38" s="786" t="s">
        <v>1043</v>
      </c>
      <c r="G38" s="786" t="s">
        <v>1071</v>
      </c>
      <c r="H38" s="786">
        <v>66</v>
      </c>
      <c r="I38" s="795">
        <v>0</v>
      </c>
      <c r="J38" s="796">
        <v>1</v>
      </c>
      <c r="K38" s="788" t="s">
        <v>1107</v>
      </c>
      <c r="L38" s="789" t="s">
        <v>1068</v>
      </c>
      <c r="M38" s="790" t="s">
        <v>1077</v>
      </c>
      <c r="N38" s="790" t="s">
        <v>1070</v>
      </c>
      <c r="O38" s="791">
        <v>42976</v>
      </c>
      <c r="P38" s="792"/>
    </row>
    <row r="39" spans="1:16" ht="15.75" thickTop="1">
      <c r="L39" s="793"/>
    </row>
    <row r="40" spans="1:16">
      <c r="L40" s="793"/>
    </row>
    <row r="41" spans="1:16">
      <c r="L41" s="793"/>
    </row>
    <row r="42" spans="1:16">
      <c r="L42" s="793"/>
    </row>
    <row r="43" spans="1:16">
      <c r="L43" s="793"/>
    </row>
    <row r="44" spans="1:16">
      <c r="L44" s="793"/>
    </row>
    <row r="45" spans="1:16">
      <c r="L45" s="793"/>
    </row>
    <row r="46" spans="1:16">
      <c r="L46" s="793"/>
    </row>
    <row r="47" spans="1:16">
      <c r="L47" s="793"/>
    </row>
    <row r="48" spans="1:16">
      <c r="L48" s="793"/>
    </row>
    <row r="49" spans="12:12">
      <c r="L49" s="793"/>
    </row>
    <row r="50" spans="12:12">
      <c r="L50" s="793"/>
    </row>
    <row r="51" spans="12:12">
      <c r="L51" s="793"/>
    </row>
    <row r="52" spans="12:12">
      <c r="L52" s="793"/>
    </row>
    <row r="53" spans="12:12">
      <c r="L53" s="793"/>
    </row>
    <row r="54" spans="12:12">
      <c r="L54" s="793"/>
    </row>
    <row r="55" spans="12:12">
      <c r="L55" s="793"/>
    </row>
    <row r="56" spans="12:12">
      <c r="L56" s="793"/>
    </row>
    <row r="57" spans="12:12">
      <c r="L57" s="793"/>
    </row>
    <row r="58" spans="12:12">
      <c r="L58" s="793"/>
    </row>
    <row r="59" spans="12:12">
      <c r="L59" s="793"/>
    </row>
    <row r="60" spans="12:12">
      <c r="L60" s="793"/>
    </row>
    <row r="61" spans="12:12">
      <c r="L61" s="793"/>
    </row>
    <row r="62" spans="12:12">
      <c r="L62" s="793"/>
    </row>
    <row r="63" spans="12:12">
      <c r="L63" s="793"/>
    </row>
    <row r="64" spans="12:12">
      <c r="L64" s="793"/>
    </row>
    <row r="65" spans="12:12">
      <c r="L65" s="793"/>
    </row>
    <row r="66" spans="12:12">
      <c r="L66" s="793"/>
    </row>
    <row r="67" spans="12:12">
      <c r="L67" s="793"/>
    </row>
    <row r="68" spans="12:12">
      <c r="L68" s="793"/>
    </row>
    <row r="69" spans="12:12">
      <c r="L69" s="793"/>
    </row>
    <row r="70" spans="12:12">
      <c r="L70" s="793"/>
    </row>
    <row r="71" spans="12:12">
      <c r="L71" s="793"/>
    </row>
    <row r="72" spans="12:12">
      <c r="L72" s="793"/>
    </row>
    <row r="73" spans="12:12">
      <c r="L73" s="793"/>
    </row>
    <row r="74" spans="12:12">
      <c r="L74" s="793"/>
    </row>
    <row r="75" spans="12:12">
      <c r="L75" s="793"/>
    </row>
    <row r="76" spans="12:12">
      <c r="L76" s="793"/>
    </row>
    <row r="77" spans="12:12">
      <c r="L77" s="793"/>
    </row>
    <row r="78" spans="12:12">
      <c r="L78" s="793"/>
    </row>
    <row r="79" spans="12:12">
      <c r="L79" s="793"/>
    </row>
    <row r="80" spans="12:12">
      <c r="L80" s="793"/>
    </row>
    <row r="81" spans="12:12">
      <c r="L81" s="793"/>
    </row>
    <row r="82" spans="12:12">
      <c r="L82" s="793"/>
    </row>
    <row r="83" spans="12:12">
      <c r="L83" s="793"/>
    </row>
    <row r="84" spans="12:12">
      <c r="L84" s="793"/>
    </row>
    <row r="85" spans="12:12">
      <c r="L85" s="793"/>
    </row>
    <row r="86" spans="12:12">
      <c r="L86" s="793"/>
    </row>
    <row r="87" spans="12:12">
      <c r="L87" s="793"/>
    </row>
    <row r="88" spans="12:12">
      <c r="L88" s="793"/>
    </row>
    <row r="89" spans="12:12">
      <c r="L89" s="793"/>
    </row>
    <row r="90" spans="12:12">
      <c r="L90" s="793"/>
    </row>
    <row r="91" spans="12:12">
      <c r="L91" s="793"/>
    </row>
    <row r="92" spans="12:12">
      <c r="L92" s="793"/>
    </row>
    <row r="93" spans="12:12">
      <c r="L93" s="793"/>
    </row>
    <row r="94" spans="12:12">
      <c r="L94" s="793"/>
    </row>
    <row r="95" spans="12:12">
      <c r="L95" s="793"/>
    </row>
    <row r="96" spans="12:12">
      <c r="L96" s="793"/>
    </row>
    <row r="97" spans="12:12">
      <c r="L97" s="793"/>
    </row>
    <row r="98" spans="12:12">
      <c r="L98" s="793"/>
    </row>
    <row r="99" spans="12:12">
      <c r="L99" s="793"/>
    </row>
    <row r="100" spans="12:12">
      <c r="L100" s="793"/>
    </row>
    <row r="101" spans="12:12">
      <c r="L101" s="793"/>
    </row>
    <row r="102" spans="12:12">
      <c r="L102" s="793"/>
    </row>
    <row r="103" spans="12:12">
      <c r="L103" s="793"/>
    </row>
    <row r="104" spans="12:12">
      <c r="L104" s="793"/>
    </row>
    <row r="105" spans="12:12">
      <c r="L105" s="793"/>
    </row>
    <row r="106" spans="12:12">
      <c r="L106" s="793"/>
    </row>
    <row r="107" spans="12:12">
      <c r="L107" s="793"/>
    </row>
    <row r="108" spans="12:12">
      <c r="L108" s="793"/>
    </row>
    <row r="109" spans="12:12">
      <c r="L109" s="793"/>
    </row>
    <row r="110" spans="12:12">
      <c r="L110" s="793"/>
    </row>
    <row r="111" spans="12:12">
      <c r="L111" s="793"/>
    </row>
    <row r="112" spans="12:12">
      <c r="L112" s="793"/>
    </row>
    <row r="113" spans="12:12">
      <c r="L113" s="793"/>
    </row>
    <row r="114" spans="12:12">
      <c r="L114" s="793"/>
    </row>
    <row r="115" spans="12:12">
      <c r="L115" s="793"/>
    </row>
    <row r="116" spans="12:12">
      <c r="L116" s="793"/>
    </row>
    <row r="117" spans="12:12">
      <c r="L117" s="793"/>
    </row>
    <row r="118" spans="12:12">
      <c r="L118" s="793"/>
    </row>
    <row r="119" spans="12:12">
      <c r="L119" s="793"/>
    </row>
    <row r="120" spans="12:12">
      <c r="L120" s="793"/>
    </row>
    <row r="121" spans="12:12">
      <c r="L121" s="793"/>
    </row>
    <row r="122" spans="12:12">
      <c r="L122" s="793"/>
    </row>
    <row r="123" spans="12:12">
      <c r="L123" s="793"/>
    </row>
    <row r="124" spans="12:12">
      <c r="L124" s="793"/>
    </row>
    <row r="125" spans="12:12">
      <c r="L125" s="793"/>
    </row>
    <row r="126" spans="12:12">
      <c r="L126" s="793"/>
    </row>
    <row r="127" spans="12:12">
      <c r="L127" s="793"/>
    </row>
    <row r="128" spans="12:12">
      <c r="L128" s="793"/>
    </row>
    <row r="129" spans="12:12">
      <c r="L129" s="793"/>
    </row>
    <row r="130" spans="12:12">
      <c r="L130" s="793"/>
    </row>
    <row r="131" spans="12:12">
      <c r="L131" s="793"/>
    </row>
    <row r="132" spans="12:12">
      <c r="L132" s="793"/>
    </row>
    <row r="133" spans="12:12">
      <c r="L133" s="793"/>
    </row>
    <row r="134" spans="12:12">
      <c r="L134" s="793"/>
    </row>
    <row r="135" spans="12:12">
      <c r="L135" s="793"/>
    </row>
    <row r="136" spans="12:12">
      <c r="L136" s="793"/>
    </row>
    <row r="137" spans="12:12">
      <c r="L137" s="793"/>
    </row>
    <row r="138" spans="12:12">
      <c r="L138" s="793"/>
    </row>
    <row r="139" spans="12:12">
      <c r="L139" s="793"/>
    </row>
    <row r="140" spans="12:12">
      <c r="L140" s="793"/>
    </row>
    <row r="141" spans="12:12">
      <c r="L141" s="793"/>
    </row>
    <row r="142" spans="12:12">
      <c r="L142" s="793"/>
    </row>
    <row r="143" spans="12:12">
      <c r="L143" s="793"/>
    </row>
    <row r="144" spans="12:12">
      <c r="L144" s="793"/>
    </row>
    <row r="302" spans="3:3">
      <c r="C302" s="794"/>
    </row>
    <row r="303" spans="3:3">
      <c r="C303" s="794" t="s">
        <v>1068</v>
      </c>
    </row>
    <row r="304" spans="3:3">
      <c r="C304" s="794" t="s">
        <v>1099</v>
      </c>
    </row>
  </sheetData>
  <sheetProtection formatCells="0" formatColumns="0" formatRows="0" insertColumns="0" insertRows="0" insertHyperlinks="0" deleteColumns="0" deleteRows="0" sort="0" autoFilter="0" pivotTables="0"/>
  <autoFilter ref="A17:P38"/>
  <mergeCells count="10">
    <mergeCell ref="Q6:Q7"/>
    <mergeCell ref="A14:M14"/>
    <mergeCell ref="A16:P16"/>
    <mergeCell ref="A2:M2"/>
    <mergeCell ref="A4:M4"/>
    <mergeCell ref="B6:B7"/>
    <mergeCell ref="C6:G6"/>
    <mergeCell ref="H6:H7"/>
    <mergeCell ref="J6:J7"/>
    <mergeCell ref="K6:O6"/>
  </mergeCells>
  <conditionalFormatting sqref="L18:L36">
    <cfRule type="cellIs" dxfId="5" priority="33" operator="equal">
      <formula>"NEGADA"</formula>
    </cfRule>
    <cfRule type="cellIs" dxfId="4" priority="34" operator="equal">
      <formula>"APROBADO"</formula>
    </cfRule>
  </conditionalFormatting>
  <conditionalFormatting sqref="L37">
    <cfRule type="cellIs" dxfId="3" priority="3" operator="equal">
      <formula>"NEGADA"</formula>
    </cfRule>
    <cfRule type="cellIs" dxfId="2" priority="4" operator="equal">
      <formula>"APROBADO"</formula>
    </cfRule>
  </conditionalFormatting>
  <conditionalFormatting sqref="L38">
    <cfRule type="cellIs" dxfId="1" priority="1" operator="equal">
      <formula>"NEGADA"</formula>
    </cfRule>
    <cfRule type="cellIs" dxfId="0" priority="2" operator="equal">
      <formula>"APROBADO"</formula>
    </cfRule>
  </conditionalFormatting>
  <dataValidations count="6">
    <dataValidation type="list" allowBlank="1" showInputMessage="1" showErrorMessage="1" sqref="C22:C30 C18:D21">
      <formula1>depende</formula1>
    </dataValidation>
    <dataValidation type="list" allowBlank="1" showInputMessage="1" showErrorMessage="1" errorTitle="Itém a modificar" error="Despliegue la flecha y seleccione el Itém a modificar" sqref="F30">
      <formula1>item</formula1>
    </dataValidation>
    <dataValidation type="date" allowBlank="1" showInputMessage="1" showErrorMessage="1" errorTitle="Fecha Solicitud" error="Diligencie en formato día mes año la fecha en que se envía el requerimiento de modificación a la OFPLA" sqref="B30">
      <formula1>42005</formula1>
      <formula2>73415</formula2>
    </dataValidation>
    <dataValidation allowBlank="1" showInputMessage="1" showErrorMessage="1" errorTitle="Código" error="Registre el código del Item a modificar, si se trata de uno nuevo deje el espacio en blanco" sqref="H30"/>
    <dataValidation type="list" allowBlank="1" showInputMessage="1" showErrorMessage="1" sqref="F18:F29">
      <formula1>"Producto,Actividad"</formula1>
    </dataValidation>
    <dataValidation type="list" allowBlank="1" showInputMessage="1" showErrorMessage="1" sqref="L18:L38">
      <formula1>$C$303:$C$304</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D314"/>
  <sheetViews>
    <sheetView topLeftCell="A295" zoomScaleNormal="100" workbookViewId="0">
      <selection activeCell="D228" sqref="D228"/>
    </sheetView>
  </sheetViews>
  <sheetFormatPr baseColWidth="10" defaultRowHeight="15"/>
  <cols>
    <col min="1" max="1" width="8.140625" style="631" customWidth="1"/>
    <col min="2" max="2" width="9.5703125" style="632" customWidth="1"/>
    <col min="3" max="3" width="84" style="633" customWidth="1"/>
    <col min="4" max="4" width="18.7109375" style="634" customWidth="1"/>
    <col min="5" max="16384" width="11.42578125" style="635"/>
  </cols>
  <sheetData>
    <row r="2" spans="1:4" ht="42.75" customHeight="1">
      <c r="A2" s="1006" t="s">
        <v>997</v>
      </c>
      <c r="B2" s="1006"/>
      <c r="C2" s="1006"/>
      <c r="D2" s="1006"/>
    </row>
    <row r="3" spans="1:4" ht="15.75" thickBot="1"/>
    <row r="4" spans="1:4" ht="36.75" customHeight="1" thickTop="1" thickBot="1">
      <c r="A4" s="1004" t="s">
        <v>944</v>
      </c>
      <c r="B4" s="1005"/>
      <c r="C4" s="689" t="s">
        <v>924</v>
      </c>
      <c r="D4" s="690" t="s">
        <v>945</v>
      </c>
    </row>
    <row r="5" spans="1:4" ht="16.5" thickTop="1" thickBot="1">
      <c r="A5" s="706" t="s">
        <v>943</v>
      </c>
      <c r="B5" s="636">
        <v>1</v>
      </c>
      <c r="C5" s="637" t="s">
        <v>241</v>
      </c>
      <c r="D5" s="654" t="s">
        <v>968</v>
      </c>
    </row>
    <row r="6" spans="1:4" ht="21" customHeight="1" thickTop="1" thickBot="1">
      <c r="A6" s="707" t="s">
        <v>943</v>
      </c>
      <c r="B6" s="695">
        <v>2</v>
      </c>
      <c r="C6" s="696" t="s">
        <v>277</v>
      </c>
      <c r="D6" s="654" t="s">
        <v>968</v>
      </c>
    </row>
    <row r="7" spans="1:4" ht="30.75" customHeight="1" thickTop="1" thickBot="1">
      <c r="A7" s="708" t="s">
        <v>943</v>
      </c>
      <c r="B7" s="636">
        <v>3</v>
      </c>
      <c r="C7" s="637" t="s">
        <v>369</v>
      </c>
      <c r="D7" s="654" t="s">
        <v>968</v>
      </c>
    </row>
    <row r="8" spans="1:4" ht="43.5" customHeight="1" thickTop="1" thickBot="1">
      <c r="A8" s="707" t="s">
        <v>943</v>
      </c>
      <c r="B8" s="695">
        <v>4</v>
      </c>
      <c r="C8" s="696" t="s">
        <v>214</v>
      </c>
      <c r="D8" s="654" t="s">
        <v>968</v>
      </c>
    </row>
    <row r="9" spans="1:4" ht="21" customHeight="1" thickTop="1" thickBot="1">
      <c r="A9" s="708" t="s">
        <v>943</v>
      </c>
      <c r="B9" s="636">
        <v>5</v>
      </c>
      <c r="C9" s="637" t="s">
        <v>505</v>
      </c>
      <c r="D9" s="654" t="s">
        <v>968</v>
      </c>
    </row>
    <row r="10" spans="1:4" ht="21.75" customHeight="1" thickTop="1" thickBot="1">
      <c r="A10" s="707" t="s">
        <v>943</v>
      </c>
      <c r="B10" s="695">
        <v>6</v>
      </c>
      <c r="C10" s="696" t="s">
        <v>661</v>
      </c>
      <c r="D10" s="654" t="s">
        <v>968</v>
      </c>
    </row>
    <row r="11" spans="1:4" ht="39.75" thickTop="1" thickBot="1">
      <c r="A11" s="706" t="s">
        <v>943</v>
      </c>
      <c r="B11" s="636">
        <v>7</v>
      </c>
      <c r="C11" s="696" t="s">
        <v>74</v>
      </c>
      <c r="D11" s="654" t="s">
        <v>968</v>
      </c>
    </row>
    <row r="12" spans="1:4" ht="57.75" customHeight="1" thickTop="1" thickBot="1">
      <c r="A12" s="707" t="s">
        <v>943</v>
      </c>
      <c r="B12" s="695">
        <v>8</v>
      </c>
      <c r="C12" s="696" t="s">
        <v>189</v>
      </c>
      <c r="D12" s="654" t="s">
        <v>968</v>
      </c>
    </row>
    <row r="13" spans="1:4" ht="16.5" thickTop="1" thickBot="1">
      <c r="A13" s="708" t="s">
        <v>943</v>
      </c>
      <c r="B13" s="636">
        <v>9</v>
      </c>
      <c r="C13" s="637" t="s">
        <v>526</v>
      </c>
      <c r="D13" s="654" t="s">
        <v>968</v>
      </c>
    </row>
    <row r="14" spans="1:4" ht="16.5" thickTop="1" thickBot="1">
      <c r="A14" s="707" t="s">
        <v>943</v>
      </c>
      <c r="B14" s="695">
        <v>10</v>
      </c>
      <c r="C14" s="696" t="s">
        <v>469</v>
      </c>
      <c r="D14" s="654" t="s">
        <v>968</v>
      </c>
    </row>
    <row r="15" spans="1:4" ht="16.5" thickTop="1" thickBot="1">
      <c r="A15" s="708" t="s">
        <v>943</v>
      </c>
      <c r="B15" s="636">
        <v>11</v>
      </c>
      <c r="C15" s="637" t="s">
        <v>734</v>
      </c>
      <c r="D15" s="654" t="s">
        <v>968</v>
      </c>
    </row>
    <row r="16" spans="1:4" ht="16.5" thickTop="1" thickBot="1">
      <c r="A16" s="707" t="s">
        <v>943</v>
      </c>
      <c r="B16" s="695">
        <v>12</v>
      </c>
      <c r="C16" s="696" t="s">
        <v>317</v>
      </c>
      <c r="D16" s="654" t="s">
        <v>968</v>
      </c>
    </row>
    <row r="17" spans="1:4" ht="16.5" thickTop="1" thickBot="1">
      <c r="A17" s="706" t="s">
        <v>943</v>
      </c>
      <c r="B17" s="636">
        <v>13</v>
      </c>
      <c r="C17" s="637" t="s">
        <v>319</v>
      </c>
      <c r="D17" s="654" t="s">
        <v>968</v>
      </c>
    </row>
    <row r="18" spans="1:4" ht="16.5" thickTop="1" thickBot="1">
      <c r="A18" s="707" t="s">
        <v>943</v>
      </c>
      <c r="B18" s="695">
        <v>14</v>
      </c>
      <c r="C18" s="696" t="s">
        <v>483</v>
      </c>
      <c r="D18" s="654" t="s">
        <v>968</v>
      </c>
    </row>
    <row r="19" spans="1:4" ht="27" thickTop="1" thickBot="1">
      <c r="A19" s="708" t="s">
        <v>943</v>
      </c>
      <c r="B19" s="636">
        <v>15</v>
      </c>
      <c r="C19" s="637" t="s">
        <v>714</v>
      </c>
      <c r="D19" s="654" t="s">
        <v>968</v>
      </c>
    </row>
    <row r="20" spans="1:4" ht="39.75" thickTop="1" thickBot="1">
      <c r="A20" s="707" t="s">
        <v>943</v>
      </c>
      <c r="B20" s="695">
        <v>16</v>
      </c>
      <c r="C20" s="696" t="s">
        <v>35</v>
      </c>
      <c r="D20" s="654" t="s">
        <v>968</v>
      </c>
    </row>
    <row r="21" spans="1:4" ht="16.5" thickTop="1" thickBot="1">
      <c r="A21" s="708" t="s">
        <v>943</v>
      </c>
      <c r="B21" s="636">
        <v>17</v>
      </c>
      <c r="C21" s="637" t="s">
        <v>638</v>
      </c>
      <c r="D21" s="654" t="s">
        <v>968</v>
      </c>
    </row>
    <row r="22" spans="1:4" ht="39.75" thickTop="1" thickBot="1">
      <c r="A22" s="707" t="s">
        <v>943</v>
      </c>
      <c r="B22" s="695">
        <v>18</v>
      </c>
      <c r="C22" s="696" t="s">
        <v>279</v>
      </c>
      <c r="D22" s="654" t="s">
        <v>968</v>
      </c>
    </row>
    <row r="23" spans="1:4" ht="16.5" thickTop="1" thickBot="1">
      <c r="A23" s="708" t="s">
        <v>943</v>
      </c>
      <c r="B23" s="636">
        <v>19</v>
      </c>
      <c r="C23" s="637" t="s">
        <v>243</v>
      </c>
      <c r="D23" s="654" t="s">
        <v>968</v>
      </c>
    </row>
    <row r="24" spans="1:4" ht="16.5" thickTop="1" thickBot="1">
      <c r="A24" s="707" t="s">
        <v>943</v>
      </c>
      <c r="B24" s="695">
        <v>20</v>
      </c>
      <c r="C24" s="696" t="s">
        <v>245</v>
      </c>
      <c r="D24" s="654" t="s">
        <v>968</v>
      </c>
    </row>
    <row r="25" spans="1:4" ht="27" thickTop="1" thickBot="1">
      <c r="A25" s="708" t="s">
        <v>943</v>
      </c>
      <c r="B25" s="636">
        <v>21</v>
      </c>
      <c r="C25" s="637" t="s">
        <v>716</v>
      </c>
      <c r="D25" s="654" t="s">
        <v>968</v>
      </c>
    </row>
    <row r="26" spans="1:4" ht="16.5" thickTop="1" thickBot="1">
      <c r="A26" s="707" t="s">
        <v>943</v>
      </c>
      <c r="B26" s="695">
        <v>22</v>
      </c>
      <c r="C26" s="696" t="s">
        <v>471</v>
      </c>
      <c r="D26" s="654" t="s">
        <v>968</v>
      </c>
    </row>
    <row r="27" spans="1:4" ht="27" thickTop="1" thickBot="1">
      <c r="A27" s="708" t="s">
        <v>943</v>
      </c>
      <c r="B27" s="636">
        <v>23</v>
      </c>
      <c r="C27" s="696" t="s">
        <v>467</v>
      </c>
      <c r="D27" s="654" t="s">
        <v>968</v>
      </c>
    </row>
    <row r="28" spans="1:4" ht="16.5" thickTop="1" thickBot="1">
      <c r="A28" s="707" t="s">
        <v>943</v>
      </c>
      <c r="B28" s="695">
        <v>24</v>
      </c>
      <c r="C28" s="696" t="s">
        <v>253</v>
      </c>
      <c r="D28" s="654" t="s">
        <v>968</v>
      </c>
    </row>
    <row r="29" spans="1:4" ht="27" thickTop="1" thickBot="1">
      <c r="A29" s="708" t="s">
        <v>943</v>
      </c>
      <c r="B29" s="636">
        <v>25</v>
      </c>
      <c r="C29" s="637" t="s">
        <v>663</v>
      </c>
      <c r="D29" s="654" t="s">
        <v>968</v>
      </c>
    </row>
    <row r="30" spans="1:4" ht="27" thickTop="1" thickBot="1">
      <c r="A30" s="707" t="s">
        <v>943</v>
      </c>
      <c r="B30" s="695">
        <v>26</v>
      </c>
      <c r="C30" s="696" t="s">
        <v>195</v>
      </c>
      <c r="D30" s="654" t="s">
        <v>968</v>
      </c>
    </row>
    <row r="31" spans="1:4" ht="16.5" thickTop="1" thickBot="1">
      <c r="A31" s="708" t="s">
        <v>943</v>
      </c>
      <c r="B31" s="636">
        <v>27</v>
      </c>
      <c r="C31" s="637" t="s">
        <v>736</v>
      </c>
      <c r="D31" s="654" t="s">
        <v>968</v>
      </c>
    </row>
    <row r="32" spans="1:4" ht="39.75" thickTop="1" thickBot="1">
      <c r="A32" s="707" t="s">
        <v>943</v>
      </c>
      <c r="B32" s="695">
        <v>28</v>
      </c>
      <c r="C32" s="696" t="s">
        <v>586</v>
      </c>
      <c r="D32" s="654" t="s">
        <v>968</v>
      </c>
    </row>
    <row r="33" spans="1:4" ht="16.5" thickTop="1" thickBot="1">
      <c r="A33" s="708" t="s">
        <v>943</v>
      </c>
      <c r="B33" s="636">
        <v>29</v>
      </c>
      <c r="C33" s="637" t="s">
        <v>116</v>
      </c>
      <c r="D33" s="654" t="s">
        <v>968</v>
      </c>
    </row>
    <row r="34" spans="1:4" ht="27" thickTop="1" thickBot="1">
      <c r="A34" s="707" t="s">
        <v>943</v>
      </c>
      <c r="B34" s="695">
        <v>30</v>
      </c>
      <c r="C34" s="696" t="s">
        <v>118</v>
      </c>
      <c r="D34" s="654" t="s">
        <v>968</v>
      </c>
    </row>
    <row r="35" spans="1:4" ht="16.5" thickTop="1" thickBot="1">
      <c r="A35" s="708" t="s">
        <v>943</v>
      </c>
      <c r="B35" s="636">
        <v>31</v>
      </c>
      <c r="C35" s="637" t="s">
        <v>181</v>
      </c>
      <c r="D35" s="654" t="s">
        <v>968</v>
      </c>
    </row>
    <row r="36" spans="1:4" ht="27" thickTop="1" thickBot="1">
      <c r="A36" s="707" t="s">
        <v>943</v>
      </c>
      <c r="B36" s="695">
        <v>32</v>
      </c>
      <c r="C36" s="696" t="s">
        <v>173</v>
      </c>
      <c r="D36" s="654" t="s">
        <v>968</v>
      </c>
    </row>
    <row r="37" spans="1:4" ht="27" thickTop="1" thickBot="1">
      <c r="A37" s="708" t="s">
        <v>943</v>
      </c>
      <c r="B37" s="636">
        <v>33</v>
      </c>
      <c r="C37" s="637" t="s">
        <v>150</v>
      </c>
      <c r="D37" s="654" t="s">
        <v>968</v>
      </c>
    </row>
    <row r="38" spans="1:4" ht="16.5" thickTop="1" thickBot="1">
      <c r="A38" s="707" t="s">
        <v>943</v>
      </c>
      <c r="B38" s="695">
        <v>34</v>
      </c>
      <c r="C38" s="696" t="s">
        <v>947</v>
      </c>
      <c r="D38" s="692" t="s">
        <v>946</v>
      </c>
    </row>
    <row r="39" spans="1:4" ht="16.5" thickTop="1" thickBot="1">
      <c r="A39" s="708" t="s">
        <v>943</v>
      </c>
      <c r="B39" s="636">
        <v>35</v>
      </c>
      <c r="C39" s="637" t="s">
        <v>616</v>
      </c>
      <c r="D39" s="654" t="s">
        <v>968</v>
      </c>
    </row>
    <row r="40" spans="1:4" ht="27" thickTop="1" thickBot="1">
      <c r="A40" s="707" t="s">
        <v>943</v>
      </c>
      <c r="B40" s="695">
        <v>36</v>
      </c>
      <c r="C40" s="696" t="s">
        <v>930</v>
      </c>
      <c r="D40" s="654" t="s">
        <v>968</v>
      </c>
    </row>
    <row r="41" spans="1:4" ht="16.5" thickTop="1" thickBot="1">
      <c r="A41" s="708" t="s">
        <v>943</v>
      </c>
      <c r="B41" s="636">
        <v>37</v>
      </c>
      <c r="C41" s="637" t="s">
        <v>455</v>
      </c>
      <c r="D41" s="654" t="s">
        <v>968</v>
      </c>
    </row>
    <row r="42" spans="1:4" ht="27" thickTop="1" thickBot="1">
      <c r="A42" s="707" t="s">
        <v>943</v>
      </c>
      <c r="B42" s="695">
        <v>38</v>
      </c>
      <c r="C42" s="696" t="s">
        <v>371</v>
      </c>
      <c r="D42" s="654" t="s">
        <v>968</v>
      </c>
    </row>
    <row r="43" spans="1:4" ht="27" thickTop="1" thickBot="1">
      <c r="A43" s="708" t="s">
        <v>943</v>
      </c>
      <c r="B43" s="636">
        <v>39</v>
      </c>
      <c r="C43" s="637" t="s">
        <v>564</v>
      </c>
      <c r="D43" s="654" t="s">
        <v>968</v>
      </c>
    </row>
    <row r="44" spans="1:4" ht="16.5" thickTop="1" thickBot="1">
      <c r="A44" s="707" t="s">
        <v>943</v>
      </c>
      <c r="B44" s="695">
        <v>40</v>
      </c>
      <c r="C44" s="696" t="s">
        <v>321</v>
      </c>
      <c r="D44" s="654" t="s">
        <v>968</v>
      </c>
    </row>
    <row r="45" spans="1:4" ht="27" thickTop="1" thickBot="1">
      <c r="A45" s="706" t="s">
        <v>943</v>
      </c>
      <c r="B45" s="636">
        <v>41</v>
      </c>
      <c r="C45" s="637" t="s">
        <v>323</v>
      </c>
      <c r="D45" s="654" t="s">
        <v>968</v>
      </c>
    </row>
    <row r="46" spans="1:4" ht="16.5" thickTop="1" thickBot="1">
      <c r="A46" s="707" t="s">
        <v>943</v>
      </c>
      <c r="B46" s="695">
        <v>42</v>
      </c>
      <c r="C46" s="696" t="s">
        <v>325</v>
      </c>
      <c r="D46" s="654" t="s">
        <v>968</v>
      </c>
    </row>
    <row r="47" spans="1:4" ht="27" thickTop="1" thickBot="1">
      <c r="A47" s="708" t="s">
        <v>943</v>
      </c>
      <c r="B47" s="636">
        <v>43</v>
      </c>
      <c r="C47" s="637" t="s">
        <v>411</v>
      </c>
      <c r="D47" s="654" t="s">
        <v>968</v>
      </c>
    </row>
    <row r="48" spans="1:4" ht="16.5" thickTop="1" thickBot="1">
      <c r="A48" s="707" t="s">
        <v>943</v>
      </c>
      <c r="B48" s="695">
        <v>44</v>
      </c>
      <c r="C48" s="696" t="s">
        <v>413</v>
      </c>
      <c r="D48" s="654" t="s">
        <v>968</v>
      </c>
    </row>
    <row r="49" spans="1:4" ht="27" thickTop="1" thickBot="1">
      <c r="A49" s="708" t="s">
        <v>943</v>
      </c>
      <c r="B49" s="636">
        <v>45</v>
      </c>
      <c r="C49" s="637" t="s">
        <v>507</v>
      </c>
      <c r="D49" s="654" t="s">
        <v>968</v>
      </c>
    </row>
    <row r="50" spans="1:4" ht="27" thickTop="1" thickBot="1">
      <c r="A50" s="707" t="s">
        <v>943</v>
      </c>
      <c r="B50" s="695">
        <v>46</v>
      </c>
      <c r="C50" s="696" t="s">
        <v>255</v>
      </c>
      <c r="D50" s="654" t="s">
        <v>968</v>
      </c>
    </row>
    <row r="51" spans="1:4" ht="27" thickTop="1" thickBot="1">
      <c r="A51" s="708" t="s">
        <v>943</v>
      </c>
      <c r="B51" s="636">
        <v>47</v>
      </c>
      <c r="C51" s="637" t="s">
        <v>442</v>
      </c>
      <c r="D51" s="654" t="s">
        <v>968</v>
      </c>
    </row>
    <row r="52" spans="1:4" ht="16.5" thickTop="1" thickBot="1">
      <c r="A52" s="707" t="s">
        <v>943</v>
      </c>
      <c r="B52" s="695">
        <v>48</v>
      </c>
      <c r="C52" s="696" t="s">
        <v>327</v>
      </c>
      <c r="D52" s="654" t="s">
        <v>968</v>
      </c>
    </row>
    <row r="53" spans="1:4" ht="52.5" thickTop="1" thickBot="1">
      <c r="A53" s="706" t="s">
        <v>943</v>
      </c>
      <c r="B53" s="636">
        <v>49</v>
      </c>
      <c r="C53" s="637" t="s">
        <v>71</v>
      </c>
      <c r="D53" s="654" t="s">
        <v>968</v>
      </c>
    </row>
    <row r="54" spans="1:4" ht="16.5" thickTop="1" thickBot="1">
      <c r="A54" s="707" t="s">
        <v>943</v>
      </c>
      <c r="B54" s="695">
        <v>50</v>
      </c>
      <c r="C54" s="696" t="s">
        <v>541</v>
      </c>
      <c r="D54" s="654" t="s">
        <v>968</v>
      </c>
    </row>
    <row r="55" spans="1:4" ht="16.5" thickTop="1" thickBot="1">
      <c r="A55" s="708" t="s">
        <v>943</v>
      </c>
      <c r="B55" s="636">
        <v>51</v>
      </c>
      <c r="C55" s="637" t="s">
        <v>444</v>
      </c>
      <c r="D55" s="654" t="s">
        <v>968</v>
      </c>
    </row>
    <row r="56" spans="1:4" ht="27" thickTop="1" thickBot="1">
      <c r="A56" s="707" t="s">
        <v>943</v>
      </c>
      <c r="B56" s="695">
        <v>52</v>
      </c>
      <c r="C56" s="696" t="s">
        <v>329</v>
      </c>
      <c r="D56" s="654" t="s">
        <v>968</v>
      </c>
    </row>
    <row r="57" spans="1:4" ht="27" thickTop="1" thickBot="1">
      <c r="A57" s="706" t="s">
        <v>943</v>
      </c>
      <c r="B57" s="636">
        <v>53</v>
      </c>
      <c r="C57" s="637" t="s">
        <v>331</v>
      </c>
      <c r="D57" s="654" t="s">
        <v>968</v>
      </c>
    </row>
    <row r="58" spans="1:4" ht="39.75" thickTop="1" thickBot="1">
      <c r="A58" s="707" t="s">
        <v>943</v>
      </c>
      <c r="B58" s="695">
        <v>54</v>
      </c>
      <c r="C58" s="696" t="s">
        <v>718</v>
      </c>
      <c r="D58" s="654" t="s">
        <v>968</v>
      </c>
    </row>
    <row r="59" spans="1:4" ht="16.5" thickTop="1" thickBot="1">
      <c r="A59" s="708" t="s">
        <v>943</v>
      </c>
      <c r="B59" s="636">
        <v>55</v>
      </c>
      <c r="C59" s="637" t="s">
        <v>481</v>
      </c>
      <c r="D59" s="654" t="s">
        <v>968</v>
      </c>
    </row>
    <row r="60" spans="1:4" ht="16.5" thickTop="1" thickBot="1">
      <c r="A60" s="707" t="s">
        <v>943</v>
      </c>
      <c r="B60" s="695">
        <v>56</v>
      </c>
      <c r="C60" s="696" t="s">
        <v>257</v>
      </c>
      <c r="D60" s="654" t="s">
        <v>968</v>
      </c>
    </row>
    <row r="61" spans="1:4" ht="16.5" thickTop="1" thickBot="1">
      <c r="A61" s="708" t="s">
        <v>943</v>
      </c>
      <c r="B61" s="636">
        <v>57</v>
      </c>
      <c r="C61" s="637" t="s">
        <v>669</v>
      </c>
      <c r="D61" s="654" t="s">
        <v>968</v>
      </c>
    </row>
    <row r="62" spans="1:4" ht="39.75" thickTop="1" thickBot="1">
      <c r="A62" s="707" t="s">
        <v>943</v>
      </c>
      <c r="B62" s="695">
        <v>58</v>
      </c>
      <c r="C62" s="696" t="s">
        <v>191</v>
      </c>
      <c r="D62" s="654" t="s">
        <v>968</v>
      </c>
    </row>
    <row r="63" spans="1:4" ht="16.5" thickTop="1" thickBot="1">
      <c r="A63" s="708" t="s">
        <v>943</v>
      </c>
      <c r="B63" s="636">
        <v>59</v>
      </c>
      <c r="C63" s="637" t="s">
        <v>488</v>
      </c>
      <c r="D63" s="654" t="s">
        <v>968</v>
      </c>
    </row>
    <row r="64" spans="1:4" ht="27" thickTop="1" thickBot="1">
      <c r="A64" s="707" t="s">
        <v>943</v>
      </c>
      <c r="B64" s="695">
        <v>60</v>
      </c>
      <c r="C64" s="696" t="s">
        <v>351</v>
      </c>
      <c r="D64" s="654" t="s">
        <v>968</v>
      </c>
    </row>
    <row r="65" spans="1:4" ht="27" thickTop="1" thickBot="1">
      <c r="A65" s="708" t="s">
        <v>943</v>
      </c>
      <c r="B65" s="636">
        <v>61</v>
      </c>
      <c r="C65" s="637" t="s">
        <v>373</v>
      </c>
      <c r="D65" s="654" t="s">
        <v>968</v>
      </c>
    </row>
    <row r="66" spans="1:4" ht="27" thickTop="1" thickBot="1">
      <c r="A66" s="707" t="s">
        <v>943</v>
      </c>
      <c r="B66" s="695">
        <v>62</v>
      </c>
      <c r="C66" s="696" t="s">
        <v>948</v>
      </c>
      <c r="D66" s="692" t="s">
        <v>946</v>
      </c>
    </row>
    <row r="67" spans="1:4" ht="16.5" thickTop="1" thickBot="1">
      <c r="A67" s="708" t="s">
        <v>943</v>
      </c>
      <c r="B67" s="636">
        <v>63</v>
      </c>
      <c r="C67" s="637" t="s">
        <v>503</v>
      </c>
      <c r="D67" s="654" t="s">
        <v>968</v>
      </c>
    </row>
    <row r="68" spans="1:4" ht="36.75" customHeight="1" thickTop="1" thickBot="1">
      <c r="A68" s="707" t="s">
        <v>943</v>
      </c>
      <c r="B68" s="695">
        <v>64</v>
      </c>
      <c r="C68" s="696" t="s">
        <v>963</v>
      </c>
      <c r="D68" s="654" t="s">
        <v>968</v>
      </c>
    </row>
    <row r="69" spans="1:4" ht="16.5" thickTop="1" thickBot="1">
      <c r="A69" s="707" t="s">
        <v>943</v>
      </c>
      <c r="B69" s="695">
        <v>65</v>
      </c>
      <c r="C69" s="696" t="s">
        <v>578</v>
      </c>
      <c r="D69" s="654" t="s">
        <v>968</v>
      </c>
    </row>
    <row r="70" spans="1:4" ht="16.5" thickTop="1" thickBot="1">
      <c r="A70" s="708" t="s">
        <v>943</v>
      </c>
      <c r="B70" s="636">
        <v>66</v>
      </c>
      <c r="C70" s="637" t="s">
        <v>580</v>
      </c>
      <c r="D70" s="654" t="s">
        <v>968</v>
      </c>
    </row>
    <row r="71" spans="1:4" ht="16.5" thickTop="1" thickBot="1">
      <c r="A71" s="707"/>
      <c r="B71" s="695">
        <v>67</v>
      </c>
      <c r="C71" s="696" t="s">
        <v>333</v>
      </c>
      <c r="D71" s="654" t="s">
        <v>968</v>
      </c>
    </row>
    <row r="72" spans="1:4" ht="16.5" thickTop="1" thickBot="1">
      <c r="A72" s="709" t="s">
        <v>943</v>
      </c>
      <c r="B72" s="653">
        <v>68</v>
      </c>
      <c r="C72" s="637" t="s">
        <v>387</v>
      </c>
      <c r="D72" s="654" t="s">
        <v>968</v>
      </c>
    </row>
    <row r="73" spans="1:4" ht="27" thickTop="1" thickBot="1">
      <c r="A73" s="707" t="s">
        <v>943</v>
      </c>
      <c r="B73" s="695">
        <v>69</v>
      </c>
      <c r="C73" s="696" t="s">
        <v>107</v>
      </c>
      <c r="D73" s="654" t="s">
        <v>968</v>
      </c>
    </row>
    <row r="74" spans="1:4" ht="16.5" thickTop="1" thickBot="1">
      <c r="A74" s="709" t="s">
        <v>943</v>
      </c>
      <c r="B74" s="653">
        <v>70</v>
      </c>
      <c r="C74" s="637" t="s">
        <v>675</v>
      </c>
      <c r="D74" s="654" t="s">
        <v>968</v>
      </c>
    </row>
    <row r="75" spans="1:4" ht="39.75" thickTop="1" thickBot="1">
      <c r="A75" s="707" t="s">
        <v>943</v>
      </c>
      <c r="B75" s="695">
        <v>71</v>
      </c>
      <c r="C75" s="696" t="s">
        <v>389</v>
      </c>
      <c r="D75" s="654" t="s">
        <v>968</v>
      </c>
    </row>
    <row r="76" spans="1:4" ht="27" thickTop="1" thickBot="1">
      <c r="A76" s="709" t="s">
        <v>943</v>
      </c>
      <c r="B76" s="653">
        <v>72</v>
      </c>
      <c r="C76" s="637" t="s">
        <v>509</v>
      </c>
      <c r="D76" s="654" t="s">
        <v>968</v>
      </c>
    </row>
    <row r="77" spans="1:4" ht="27" thickTop="1" thickBot="1">
      <c r="A77" s="707" t="s">
        <v>943</v>
      </c>
      <c r="B77" s="695">
        <v>73</v>
      </c>
      <c r="C77" s="696" t="s">
        <v>671</v>
      </c>
      <c r="D77" s="654" t="s">
        <v>968</v>
      </c>
    </row>
    <row r="78" spans="1:4" ht="36" customHeight="1" thickTop="1" thickBot="1">
      <c r="A78" s="709" t="s">
        <v>943</v>
      </c>
      <c r="B78" s="653">
        <v>74</v>
      </c>
      <c r="C78" s="637" t="s">
        <v>938</v>
      </c>
      <c r="D78" s="654" t="s">
        <v>968</v>
      </c>
    </row>
    <row r="79" spans="1:4" ht="16.5" thickTop="1" thickBot="1">
      <c r="A79" s="707" t="s">
        <v>943</v>
      </c>
      <c r="B79" s="695">
        <v>75</v>
      </c>
      <c r="C79" s="696" t="s">
        <v>485</v>
      </c>
      <c r="D79" s="654" t="s">
        <v>968</v>
      </c>
    </row>
    <row r="80" spans="1:4" ht="16.5" thickTop="1" thickBot="1">
      <c r="A80" s="709" t="s">
        <v>943</v>
      </c>
      <c r="B80" s="653">
        <v>76</v>
      </c>
      <c r="C80" s="637" t="s">
        <v>122</v>
      </c>
      <c r="D80" s="654" t="s">
        <v>968</v>
      </c>
    </row>
    <row r="81" spans="1:4" ht="27" thickTop="1" thickBot="1">
      <c r="A81" s="707" t="s">
        <v>943</v>
      </c>
      <c r="B81" s="695">
        <v>77</v>
      </c>
      <c r="C81" s="696" t="s">
        <v>932</v>
      </c>
      <c r="D81" s="654" t="s">
        <v>968</v>
      </c>
    </row>
    <row r="82" spans="1:4" ht="16.5" thickTop="1" thickBot="1">
      <c r="A82" s="709" t="s">
        <v>943</v>
      </c>
      <c r="B82" s="653">
        <v>78</v>
      </c>
      <c r="C82" s="637" t="s">
        <v>68</v>
      </c>
      <c r="D82" s="654" t="s">
        <v>968</v>
      </c>
    </row>
    <row r="83" spans="1:4" ht="27" thickTop="1" thickBot="1">
      <c r="A83" s="707" t="s">
        <v>943</v>
      </c>
      <c r="B83" s="695">
        <v>79</v>
      </c>
      <c r="C83" s="696" t="s">
        <v>658</v>
      </c>
      <c r="D83" s="654" t="s">
        <v>968</v>
      </c>
    </row>
    <row r="84" spans="1:4" ht="16.5" thickTop="1" thickBot="1">
      <c r="A84" s="709" t="s">
        <v>943</v>
      </c>
      <c r="B84" s="653">
        <v>80</v>
      </c>
      <c r="C84" s="637" t="s">
        <v>732</v>
      </c>
      <c r="D84" s="654" t="s">
        <v>968</v>
      </c>
    </row>
    <row r="85" spans="1:4" ht="16.5" thickTop="1" thickBot="1">
      <c r="A85" s="707" t="s">
        <v>943</v>
      </c>
      <c r="B85" s="695">
        <v>81</v>
      </c>
      <c r="C85" s="696" t="s">
        <v>501</v>
      </c>
      <c r="D85" s="654" t="s">
        <v>968</v>
      </c>
    </row>
    <row r="86" spans="1:4" ht="16.5" thickTop="1" thickBot="1">
      <c r="A86" s="709" t="s">
        <v>943</v>
      </c>
      <c r="B86" s="653">
        <v>82</v>
      </c>
      <c r="C86" s="637" t="s">
        <v>667</v>
      </c>
      <c r="D86" s="654" t="s">
        <v>968</v>
      </c>
    </row>
    <row r="87" spans="1:4" ht="16.5" thickTop="1" thickBot="1">
      <c r="A87" s="707" t="s">
        <v>943</v>
      </c>
      <c r="B87" s="695">
        <v>83</v>
      </c>
      <c r="C87" s="696" t="s">
        <v>547</v>
      </c>
      <c r="D87" s="654" t="s">
        <v>968</v>
      </c>
    </row>
    <row r="88" spans="1:4" ht="27" thickTop="1" thickBot="1">
      <c r="A88" s="709" t="s">
        <v>943</v>
      </c>
      <c r="B88" s="653">
        <v>84</v>
      </c>
      <c r="C88" s="637" t="s">
        <v>952</v>
      </c>
      <c r="D88" s="654" t="s">
        <v>968</v>
      </c>
    </row>
    <row r="89" spans="1:4" ht="19.5" customHeight="1" thickTop="1" thickBot="1">
      <c r="A89" s="707" t="s">
        <v>943</v>
      </c>
      <c r="B89" s="695">
        <v>85</v>
      </c>
      <c r="C89" s="696" t="s">
        <v>950</v>
      </c>
      <c r="D89" s="692" t="s">
        <v>946</v>
      </c>
    </row>
    <row r="90" spans="1:4" ht="27" thickTop="1" thickBot="1">
      <c r="A90" s="709" t="s">
        <v>943</v>
      </c>
      <c r="B90" s="653">
        <v>86</v>
      </c>
      <c r="C90" s="637" t="s">
        <v>336</v>
      </c>
      <c r="D90" s="654" t="s">
        <v>968</v>
      </c>
    </row>
    <row r="91" spans="1:4" ht="16.5" thickTop="1" thickBot="1">
      <c r="A91" s="707" t="s">
        <v>943</v>
      </c>
      <c r="B91" s="695">
        <v>87</v>
      </c>
      <c r="C91" s="696" t="s">
        <v>77</v>
      </c>
      <c r="D91" s="654" t="s">
        <v>968</v>
      </c>
    </row>
    <row r="92" spans="1:4" ht="27" thickTop="1" thickBot="1">
      <c r="A92" s="709" t="s">
        <v>943</v>
      </c>
      <c r="B92" s="653">
        <v>88</v>
      </c>
      <c r="C92" s="637" t="s">
        <v>576</v>
      </c>
      <c r="D92" s="654" t="s">
        <v>968</v>
      </c>
    </row>
    <row r="93" spans="1:4" ht="27" thickTop="1" thickBot="1">
      <c r="A93" s="707" t="s">
        <v>943</v>
      </c>
      <c r="B93" s="695">
        <v>89</v>
      </c>
      <c r="C93" s="696" t="s">
        <v>47</v>
      </c>
      <c r="D93" s="654" t="s">
        <v>968</v>
      </c>
    </row>
    <row r="94" spans="1:4" ht="27" thickTop="1" thickBot="1">
      <c r="A94" s="709" t="s">
        <v>943</v>
      </c>
      <c r="B94" s="653">
        <v>90</v>
      </c>
      <c r="C94" s="637" t="s">
        <v>52</v>
      </c>
      <c r="D94" s="654" t="s">
        <v>968</v>
      </c>
    </row>
    <row r="95" spans="1:4" ht="16.5" thickTop="1" thickBot="1">
      <c r="A95" s="707" t="s">
        <v>943</v>
      </c>
      <c r="B95" s="695">
        <v>91</v>
      </c>
      <c r="C95" s="696" t="s">
        <v>941</v>
      </c>
      <c r="D95" s="654" t="s">
        <v>968</v>
      </c>
    </row>
    <row r="96" spans="1:4" ht="16.5" thickTop="1" thickBot="1">
      <c r="A96" s="709" t="s">
        <v>943</v>
      </c>
      <c r="B96" s="653">
        <v>92</v>
      </c>
      <c r="C96" s="637"/>
      <c r="D96" s="638" t="s">
        <v>954</v>
      </c>
    </row>
    <row r="97" spans="1:4" ht="27" thickTop="1" thickBot="1">
      <c r="A97" s="707" t="s">
        <v>943</v>
      </c>
      <c r="B97" s="695">
        <v>93</v>
      </c>
      <c r="C97" s="696" t="s">
        <v>574</v>
      </c>
      <c r="D97" s="654" t="s">
        <v>968</v>
      </c>
    </row>
    <row r="98" spans="1:4" ht="27" thickTop="1" thickBot="1">
      <c r="A98" s="709" t="s">
        <v>943</v>
      </c>
      <c r="B98" s="653">
        <v>94</v>
      </c>
      <c r="C98" s="637" t="s">
        <v>64</v>
      </c>
      <c r="D98" s="654" t="s">
        <v>968</v>
      </c>
    </row>
    <row r="99" spans="1:4" ht="27" thickTop="1" thickBot="1">
      <c r="A99" s="707" t="s">
        <v>943</v>
      </c>
      <c r="B99" s="695">
        <v>95</v>
      </c>
      <c r="C99" s="696" t="s">
        <v>80</v>
      </c>
      <c r="D99" s="692" t="s">
        <v>946</v>
      </c>
    </row>
    <row r="100" spans="1:4" ht="27" thickTop="1" thickBot="1">
      <c r="A100" s="709" t="s">
        <v>943</v>
      </c>
      <c r="B100" s="653">
        <v>96</v>
      </c>
      <c r="C100" s="637" t="s">
        <v>109</v>
      </c>
      <c r="D100" s="654" t="s">
        <v>968</v>
      </c>
    </row>
    <row r="101" spans="1:4" ht="16.5" thickTop="1" thickBot="1">
      <c r="A101" s="707" t="s">
        <v>943</v>
      </c>
      <c r="B101" s="695">
        <v>97</v>
      </c>
      <c r="C101" s="696" t="s">
        <v>154</v>
      </c>
      <c r="D101" s="654" t="s">
        <v>968</v>
      </c>
    </row>
    <row r="102" spans="1:4" ht="16.5" thickTop="1" thickBot="1">
      <c r="A102" s="709" t="s">
        <v>943</v>
      </c>
      <c r="B102" s="653">
        <v>98</v>
      </c>
      <c r="C102" s="637" t="s">
        <v>156</v>
      </c>
      <c r="D102" s="654" t="s">
        <v>968</v>
      </c>
    </row>
    <row r="103" spans="1:4" ht="27" thickTop="1" thickBot="1">
      <c r="A103" s="707" t="s">
        <v>943</v>
      </c>
      <c r="B103" s="695">
        <v>99</v>
      </c>
      <c r="C103" s="696" t="s">
        <v>90</v>
      </c>
      <c r="D103" s="654" t="s">
        <v>968</v>
      </c>
    </row>
    <row r="104" spans="1:4" ht="27" thickTop="1" thickBot="1">
      <c r="A104" s="709" t="s">
        <v>943</v>
      </c>
      <c r="B104" s="653">
        <v>100</v>
      </c>
      <c r="C104" s="637" t="s">
        <v>92</v>
      </c>
      <c r="D104" s="654" t="s">
        <v>968</v>
      </c>
    </row>
    <row r="105" spans="1:4" ht="27" thickTop="1" thickBot="1">
      <c r="A105" s="707" t="s">
        <v>943</v>
      </c>
      <c r="B105" s="695">
        <v>101</v>
      </c>
      <c r="C105" s="696" t="s">
        <v>94</v>
      </c>
      <c r="D105" s="654" t="s">
        <v>968</v>
      </c>
    </row>
    <row r="106" spans="1:4" ht="27" thickTop="1" thickBot="1">
      <c r="A106" s="709" t="s">
        <v>943</v>
      </c>
      <c r="B106" s="653">
        <v>102</v>
      </c>
      <c r="C106" s="637" t="s">
        <v>96</v>
      </c>
      <c r="D106" s="654" t="s">
        <v>968</v>
      </c>
    </row>
    <row r="107" spans="1:4" ht="16.5" thickTop="1" thickBot="1">
      <c r="A107" s="707" t="s">
        <v>943</v>
      </c>
      <c r="B107" s="695">
        <v>103</v>
      </c>
      <c r="C107" s="696" t="s">
        <v>98</v>
      </c>
      <c r="D107" s="654" t="s">
        <v>968</v>
      </c>
    </row>
    <row r="108" spans="1:4" ht="16.5" thickTop="1" thickBot="1">
      <c r="A108" s="709" t="s">
        <v>943</v>
      </c>
      <c r="B108" s="653">
        <v>104</v>
      </c>
      <c r="C108" s="637" t="s">
        <v>101</v>
      </c>
      <c r="D108" s="654" t="s">
        <v>968</v>
      </c>
    </row>
    <row r="109" spans="1:4" ht="16.5" thickTop="1" thickBot="1">
      <c r="A109" s="707" t="s">
        <v>943</v>
      </c>
      <c r="B109" s="695">
        <v>105</v>
      </c>
      <c r="C109" s="696" t="s">
        <v>103</v>
      </c>
      <c r="D109" s="654" t="s">
        <v>968</v>
      </c>
    </row>
    <row r="110" spans="1:4" ht="27" thickTop="1" thickBot="1">
      <c r="A110" s="709" t="s">
        <v>943</v>
      </c>
      <c r="B110" s="653">
        <v>106</v>
      </c>
      <c r="C110" s="637" t="s">
        <v>120</v>
      </c>
      <c r="D110" s="654" t="s">
        <v>968</v>
      </c>
    </row>
    <row r="111" spans="1:4" ht="16.5" thickTop="1" thickBot="1">
      <c r="A111" s="707" t="s">
        <v>943</v>
      </c>
      <c r="B111" s="695">
        <v>107</v>
      </c>
      <c r="C111" s="696"/>
      <c r="D111" s="638" t="s">
        <v>954</v>
      </c>
    </row>
    <row r="112" spans="1:4" ht="16.5" thickTop="1" thickBot="1">
      <c r="A112" s="709" t="s">
        <v>943</v>
      </c>
      <c r="B112" s="653">
        <v>108</v>
      </c>
      <c r="C112" s="637" t="s">
        <v>135</v>
      </c>
      <c r="D112" s="654" t="s">
        <v>968</v>
      </c>
    </row>
    <row r="113" spans="1:4" ht="27" thickTop="1" thickBot="1">
      <c r="A113" s="707" t="s">
        <v>943</v>
      </c>
      <c r="B113" s="695">
        <v>109</v>
      </c>
      <c r="C113" s="696" t="s">
        <v>148</v>
      </c>
      <c r="D113" s="654" t="s">
        <v>968</v>
      </c>
    </row>
    <row r="114" spans="1:4" ht="27" thickTop="1" thickBot="1">
      <c r="A114" s="709" t="s">
        <v>943</v>
      </c>
      <c r="B114" s="653">
        <v>110</v>
      </c>
      <c r="C114" s="637" t="s">
        <v>152</v>
      </c>
      <c r="D114" s="654" t="s">
        <v>968</v>
      </c>
    </row>
    <row r="115" spans="1:4" ht="39.75" thickTop="1" thickBot="1">
      <c r="A115" s="707" t="s">
        <v>943</v>
      </c>
      <c r="B115" s="695">
        <v>111</v>
      </c>
      <c r="C115" s="696" t="s">
        <v>167</v>
      </c>
      <c r="D115" s="654" t="s">
        <v>968</v>
      </c>
    </row>
    <row r="116" spans="1:4" ht="16.5" thickTop="1" thickBot="1">
      <c r="A116" s="709" t="s">
        <v>943</v>
      </c>
      <c r="B116" s="653">
        <v>112</v>
      </c>
      <c r="C116" s="637" t="s">
        <v>169</v>
      </c>
      <c r="D116" s="654" t="s">
        <v>968</v>
      </c>
    </row>
    <row r="117" spans="1:4" ht="27" thickTop="1" thickBot="1">
      <c r="A117" s="707" t="s">
        <v>943</v>
      </c>
      <c r="B117" s="695">
        <v>113</v>
      </c>
      <c r="C117" s="696" t="s">
        <v>171</v>
      </c>
      <c r="D117" s="654" t="s">
        <v>968</v>
      </c>
    </row>
    <row r="118" spans="1:4" ht="16.5" thickTop="1" thickBot="1">
      <c r="A118" s="709" t="s">
        <v>943</v>
      </c>
      <c r="B118" s="653">
        <v>114</v>
      </c>
      <c r="C118" s="637"/>
      <c r="D118" s="638" t="s">
        <v>954</v>
      </c>
    </row>
    <row r="119" spans="1:4" ht="16.5" thickTop="1" thickBot="1">
      <c r="A119" s="707" t="s">
        <v>943</v>
      </c>
      <c r="B119" s="695">
        <v>115</v>
      </c>
      <c r="C119" s="696" t="s">
        <v>175</v>
      </c>
      <c r="D119" s="654" t="s">
        <v>968</v>
      </c>
    </row>
    <row r="120" spans="1:4" ht="27" thickTop="1" thickBot="1">
      <c r="A120" s="709" t="s">
        <v>943</v>
      </c>
      <c r="B120" s="653">
        <v>116</v>
      </c>
      <c r="C120" s="637" t="s">
        <v>177</v>
      </c>
      <c r="D120" s="654" t="s">
        <v>968</v>
      </c>
    </row>
    <row r="121" spans="1:4" ht="16.5" thickTop="1" thickBot="1">
      <c r="A121" s="707" t="s">
        <v>943</v>
      </c>
      <c r="B121" s="695">
        <v>117</v>
      </c>
      <c r="C121" s="696"/>
      <c r="D121" s="638" t="s">
        <v>954</v>
      </c>
    </row>
    <row r="122" spans="1:4" ht="16.5" thickTop="1" thickBot="1">
      <c r="A122" s="709" t="s">
        <v>943</v>
      </c>
      <c r="B122" s="653">
        <v>118</v>
      </c>
      <c r="C122" s="637"/>
      <c r="D122" s="638" t="s">
        <v>954</v>
      </c>
    </row>
    <row r="123" spans="1:4" ht="16.5" thickTop="1" thickBot="1">
      <c r="A123" s="707" t="s">
        <v>943</v>
      </c>
      <c r="B123" s="695">
        <v>119</v>
      </c>
      <c r="C123" s="696"/>
      <c r="D123" s="638" t="s">
        <v>954</v>
      </c>
    </row>
    <row r="124" spans="1:4" ht="16.5" thickTop="1" thickBot="1">
      <c r="A124" s="709" t="s">
        <v>943</v>
      </c>
      <c r="B124" s="653">
        <v>120</v>
      </c>
      <c r="C124" s="637" t="s">
        <v>193</v>
      </c>
      <c r="D124" s="654" t="s">
        <v>968</v>
      </c>
    </row>
    <row r="125" spans="1:4" ht="16.5" thickTop="1" thickBot="1">
      <c r="A125" s="707" t="s">
        <v>943</v>
      </c>
      <c r="B125" s="695">
        <v>121</v>
      </c>
      <c r="C125" s="696" t="s">
        <v>199</v>
      </c>
      <c r="D125" s="654" t="s">
        <v>968</v>
      </c>
    </row>
    <row r="126" spans="1:4" ht="27" thickTop="1" thickBot="1">
      <c r="A126" s="709" t="s">
        <v>943</v>
      </c>
      <c r="B126" s="653">
        <v>122</v>
      </c>
      <c r="C126" s="637" t="s">
        <v>201</v>
      </c>
      <c r="D126" s="654" t="s">
        <v>968</v>
      </c>
    </row>
    <row r="127" spans="1:4" ht="27" thickTop="1" thickBot="1">
      <c r="A127" s="707" t="s">
        <v>943</v>
      </c>
      <c r="B127" s="695">
        <v>123</v>
      </c>
      <c r="C127" s="696" t="s">
        <v>203</v>
      </c>
      <c r="D127" s="654" t="s">
        <v>968</v>
      </c>
    </row>
    <row r="128" spans="1:4" ht="27" thickTop="1" thickBot="1">
      <c r="A128" s="706" t="s">
        <v>943</v>
      </c>
      <c r="B128" s="636">
        <v>124</v>
      </c>
      <c r="C128" s="637" t="s">
        <v>205</v>
      </c>
      <c r="D128" s="654" t="s">
        <v>968</v>
      </c>
    </row>
    <row r="129" spans="1:4" ht="27" thickTop="1" thickBot="1">
      <c r="A129" s="707" t="s">
        <v>943</v>
      </c>
      <c r="B129" s="695">
        <v>125</v>
      </c>
      <c r="C129" s="696" t="s">
        <v>207</v>
      </c>
      <c r="D129" s="654" t="s">
        <v>968</v>
      </c>
    </row>
    <row r="130" spans="1:4" ht="27" thickTop="1" thickBot="1">
      <c r="A130" s="706" t="s">
        <v>943</v>
      </c>
      <c r="B130" s="636">
        <v>126</v>
      </c>
      <c r="C130" s="637" t="s">
        <v>220</v>
      </c>
      <c r="D130" s="654" t="s">
        <v>968</v>
      </c>
    </row>
    <row r="131" spans="1:4" ht="16.5" thickTop="1" thickBot="1">
      <c r="A131" s="707" t="s">
        <v>943</v>
      </c>
      <c r="B131" s="695">
        <v>127</v>
      </c>
      <c r="C131" s="696" t="s">
        <v>259</v>
      </c>
      <c r="D131" s="654" t="s">
        <v>968</v>
      </c>
    </row>
    <row r="132" spans="1:4" ht="16.5" thickTop="1" thickBot="1">
      <c r="A132" s="706" t="s">
        <v>943</v>
      </c>
      <c r="B132" s="636">
        <v>128</v>
      </c>
      <c r="C132" s="637" t="s">
        <v>261</v>
      </c>
      <c r="D132" s="654" t="s">
        <v>968</v>
      </c>
    </row>
    <row r="133" spans="1:4" ht="27" thickTop="1" thickBot="1">
      <c r="A133" s="707" t="s">
        <v>943</v>
      </c>
      <c r="B133" s="695">
        <v>129</v>
      </c>
      <c r="C133" s="696" t="s">
        <v>280</v>
      </c>
      <c r="D133" s="692" t="s">
        <v>946</v>
      </c>
    </row>
    <row r="134" spans="1:4" ht="16.5" thickTop="1" thickBot="1">
      <c r="A134" s="706" t="s">
        <v>943</v>
      </c>
      <c r="B134" s="636">
        <v>130</v>
      </c>
      <c r="C134" s="637" t="s">
        <v>282</v>
      </c>
      <c r="D134" s="654" t="s">
        <v>968</v>
      </c>
    </row>
    <row r="135" spans="1:4" ht="52.5" thickTop="1" thickBot="1">
      <c r="A135" s="707" t="s">
        <v>943</v>
      </c>
      <c r="B135" s="695">
        <v>131</v>
      </c>
      <c r="C135" s="696" t="s">
        <v>284</v>
      </c>
      <c r="D135" s="654" t="s">
        <v>968</v>
      </c>
    </row>
    <row r="136" spans="1:4" ht="16.5" thickTop="1" thickBot="1">
      <c r="A136" s="709" t="s">
        <v>943</v>
      </c>
      <c r="B136" s="653">
        <v>132</v>
      </c>
      <c r="C136" s="637" t="s">
        <v>286</v>
      </c>
      <c r="D136" s="654" t="s">
        <v>968</v>
      </c>
    </row>
    <row r="137" spans="1:4" ht="27" thickTop="1" thickBot="1">
      <c r="A137" s="707" t="s">
        <v>943</v>
      </c>
      <c r="B137" s="695">
        <v>133</v>
      </c>
      <c r="C137" s="696" t="s">
        <v>288</v>
      </c>
      <c r="D137" s="654" t="s">
        <v>968</v>
      </c>
    </row>
    <row r="138" spans="1:4" ht="16.5" thickTop="1" thickBot="1">
      <c r="A138" s="709" t="s">
        <v>943</v>
      </c>
      <c r="B138" s="653">
        <v>134</v>
      </c>
      <c r="C138" s="637" t="s">
        <v>290</v>
      </c>
      <c r="D138" s="654" t="s">
        <v>968</v>
      </c>
    </row>
    <row r="139" spans="1:4" ht="16.5" thickTop="1" thickBot="1">
      <c r="A139" s="707" t="s">
        <v>943</v>
      </c>
      <c r="B139" s="695">
        <v>135</v>
      </c>
      <c r="C139" s="696"/>
      <c r="D139" s="638" t="s">
        <v>954</v>
      </c>
    </row>
    <row r="140" spans="1:4" ht="16.5" thickTop="1" thickBot="1">
      <c r="A140" s="709" t="s">
        <v>943</v>
      </c>
      <c r="B140" s="653">
        <v>136</v>
      </c>
      <c r="C140" s="637"/>
      <c r="D140" s="638" t="s">
        <v>954</v>
      </c>
    </row>
    <row r="141" spans="1:4" ht="16.5" thickTop="1" thickBot="1">
      <c r="A141" s="707" t="s">
        <v>943</v>
      </c>
      <c r="B141" s="695">
        <v>137</v>
      </c>
      <c r="C141" s="696"/>
      <c r="D141" s="638" t="s">
        <v>954</v>
      </c>
    </row>
    <row r="142" spans="1:4" ht="16.5" thickTop="1" thickBot="1">
      <c r="A142" s="709" t="s">
        <v>943</v>
      </c>
      <c r="B142" s="653">
        <v>138</v>
      </c>
      <c r="C142" s="637" t="s">
        <v>315</v>
      </c>
      <c r="D142" s="654" t="s">
        <v>968</v>
      </c>
    </row>
    <row r="143" spans="1:4" ht="27" thickTop="1" thickBot="1">
      <c r="A143" s="707" t="s">
        <v>943</v>
      </c>
      <c r="B143" s="695">
        <v>139</v>
      </c>
      <c r="C143" s="696" t="s">
        <v>568</v>
      </c>
      <c r="D143" s="654" t="s">
        <v>968</v>
      </c>
    </row>
    <row r="144" spans="1:4" ht="16.5" thickTop="1" thickBot="1">
      <c r="A144" s="709" t="s">
        <v>943</v>
      </c>
      <c r="B144" s="653">
        <v>140</v>
      </c>
      <c r="C144" s="637" t="s">
        <v>345</v>
      </c>
      <c r="D144" s="654" t="s">
        <v>968</v>
      </c>
    </row>
    <row r="145" spans="1:4" ht="16.5" thickTop="1" thickBot="1">
      <c r="A145" s="707" t="s">
        <v>943</v>
      </c>
      <c r="B145" s="695">
        <v>141</v>
      </c>
      <c r="C145" s="696" t="s">
        <v>927</v>
      </c>
      <c r="D145" s="654" t="s">
        <v>968</v>
      </c>
    </row>
    <row r="146" spans="1:4" ht="16.5" thickTop="1" thickBot="1">
      <c r="A146" s="708" t="s">
        <v>943</v>
      </c>
      <c r="B146" s="636">
        <v>142</v>
      </c>
      <c r="C146" s="637" t="s">
        <v>363</v>
      </c>
      <c r="D146" s="654" t="s">
        <v>968</v>
      </c>
    </row>
    <row r="147" spans="1:4" ht="16.5" thickTop="1" thickBot="1">
      <c r="A147" s="707" t="s">
        <v>943</v>
      </c>
      <c r="B147" s="695">
        <v>143</v>
      </c>
      <c r="C147" s="696" t="s">
        <v>665</v>
      </c>
      <c r="D147" s="654" t="s">
        <v>968</v>
      </c>
    </row>
    <row r="148" spans="1:4" ht="16.5" thickTop="1" thickBot="1">
      <c r="A148" s="708" t="s">
        <v>943</v>
      </c>
      <c r="B148" s="636">
        <v>144</v>
      </c>
      <c r="C148" s="637" t="s">
        <v>375</v>
      </c>
      <c r="D148" s="654" t="s">
        <v>968</v>
      </c>
    </row>
    <row r="149" spans="1:4" ht="27" thickTop="1" thickBot="1">
      <c r="A149" s="707" t="s">
        <v>943</v>
      </c>
      <c r="B149" s="695">
        <v>145</v>
      </c>
      <c r="C149" s="696" t="s">
        <v>377</v>
      </c>
      <c r="D149" s="654" t="s">
        <v>968</v>
      </c>
    </row>
    <row r="150" spans="1:4" ht="16.5" thickTop="1" thickBot="1">
      <c r="A150" s="708" t="s">
        <v>943</v>
      </c>
      <c r="B150" s="636">
        <v>146</v>
      </c>
      <c r="C150" s="637" t="s">
        <v>379</v>
      </c>
      <c r="D150" s="654" t="s">
        <v>968</v>
      </c>
    </row>
    <row r="151" spans="1:4" ht="16.5" thickTop="1" thickBot="1">
      <c r="A151" s="707" t="s">
        <v>943</v>
      </c>
      <c r="B151" s="695">
        <v>147</v>
      </c>
      <c r="C151" s="696" t="s">
        <v>393</v>
      </c>
      <c r="D151" s="654" t="s">
        <v>968</v>
      </c>
    </row>
    <row r="152" spans="1:4" ht="16.5" thickTop="1" thickBot="1">
      <c r="A152" s="708" t="s">
        <v>943</v>
      </c>
      <c r="B152" s="636">
        <v>148</v>
      </c>
      <c r="C152" s="637" t="s">
        <v>395</v>
      </c>
      <c r="D152" s="654" t="s">
        <v>968</v>
      </c>
    </row>
    <row r="153" spans="1:4" ht="16.5" thickTop="1" thickBot="1">
      <c r="A153" s="707" t="s">
        <v>943</v>
      </c>
      <c r="B153" s="695">
        <v>149</v>
      </c>
      <c r="C153" s="696" t="s">
        <v>397</v>
      </c>
      <c r="D153" s="654" t="s">
        <v>968</v>
      </c>
    </row>
    <row r="154" spans="1:4" ht="16.5" thickTop="1" thickBot="1">
      <c r="A154" s="708" t="s">
        <v>943</v>
      </c>
      <c r="B154" s="636">
        <v>150</v>
      </c>
      <c r="C154" s="637" t="s">
        <v>399</v>
      </c>
      <c r="D154" s="654" t="s">
        <v>968</v>
      </c>
    </row>
    <row r="155" spans="1:4" ht="16.5" thickTop="1" thickBot="1">
      <c r="A155" s="707" t="s">
        <v>943</v>
      </c>
      <c r="B155" s="695">
        <v>151</v>
      </c>
      <c r="C155" s="696" t="s">
        <v>401</v>
      </c>
      <c r="D155" s="654" t="s">
        <v>968</v>
      </c>
    </row>
    <row r="156" spans="1:4" ht="16.5" thickTop="1" thickBot="1">
      <c r="A156" s="708" t="s">
        <v>943</v>
      </c>
      <c r="B156" s="636">
        <v>152</v>
      </c>
      <c r="C156" s="637" t="s">
        <v>403</v>
      </c>
      <c r="D156" s="654" t="s">
        <v>968</v>
      </c>
    </row>
    <row r="157" spans="1:4" ht="16.5" thickTop="1" thickBot="1">
      <c r="A157" s="707" t="s">
        <v>943</v>
      </c>
      <c r="B157" s="695">
        <v>153</v>
      </c>
      <c r="C157" s="696" t="s">
        <v>920</v>
      </c>
      <c r="D157" s="654" t="s">
        <v>968</v>
      </c>
    </row>
    <row r="158" spans="1:4" ht="16.5" thickTop="1" thickBot="1">
      <c r="A158" s="708" t="s">
        <v>943</v>
      </c>
      <c r="B158" s="636">
        <v>154</v>
      </c>
      <c r="C158" s="637" t="s">
        <v>438</v>
      </c>
      <c r="D158" s="654" t="s">
        <v>968</v>
      </c>
    </row>
    <row r="159" spans="1:4" ht="16.5" thickTop="1" thickBot="1">
      <c r="A159" s="707" t="s">
        <v>943</v>
      </c>
      <c r="B159" s="695">
        <v>155</v>
      </c>
      <c r="C159" s="696" t="s">
        <v>440</v>
      </c>
      <c r="D159" s="654" t="s">
        <v>968</v>
      </c>
    </row>
    <row r="160" spans="1:4" ht="16.5" thickTop="1" thickBot="1">
      <c r="A160" s="708" t="s">
        <v>943</v>
      </c>
      <c r="B160" s="636">
        <v>156</v>
      </c>
      <c r="C160" s="637" t="s">
        <v>451</v>
      </c>
      <c r="D160" s="654" t="s">
        <v>968</v>
      </c>
    </row>
    <row r="161" spans="1:4" ht="16.5" thickTop="1" thickBot="1">
      <c r="A161" s="707" t="s">
        <v>943</v>
      </c>
      <c r="B161" s="695">
        <v>157</v>
      </c>
      <c r="C161" s="696" t="s">
        <v>457</v>
      </c>
      <c r="D161" s="654" t="s">
        <v>968</v>
      </c>
    </row>
    <row r="162" spans="1:4" ht="16.5" thickTop="1" thickBot="1">
      <c r="A162" s="708" t="s">
        <v>943</v>
      </c>
      <c r="B162" s="636">
        <v>158</v>
      </c>
      <c r="C162" s="637" t="s">
        <v>459</v>
      </c>
      <c r="D162" s="654" t="s">
        <v>968</v>
      </c>
    </row>
    <row r="163" spans="1:4" ht="16.5" thickTop="1" thickBot="1">
      <c r="A163" s="707" t="s">
        <v>943</v>
      </c>
      <c r="B163" s="695">
        <v>159</v>
      </c>
      <c r="C163" s="696" t="s">
        <v>462</v>
      </c>
      <c r="D163" s="654" t="s">
        <v>968</v>
      </c>
    </row>
    <row r="164" spans="1:4" ht="27" thickTop="1" thickBot="1">
      <c r="A164" s="708" t="s">
        <v>943</v>
      </c>
      <c r="B164" s="636">
        <v>160</v>
      </c>
      <c r="C164" s="637" t="s">
        <v>692</v>
      </c>
      <c r="D164" s="654" t="s">
        <v>968</v>
      </c>
    </row>
    <row r="165" spans="1:4" ht="27" thickTop="1" thickBot="1">
      <c r="A165" s="707" t="s">
        <v>943</v>
      </c>
      <c r="B165" s="695">
        <v>161</v>
      </c>
      <c r="C165" s="696" t="s">
        <v>694</v>
      </c>
      <c r="D165" s="654" t="s">
        <v>968</v>
      </c>
    </row>
    <row r="166" spans="1:4" ht="27" thickTop="1" thickBot="1">
      <c r="A166" s="708" t="s">
        <v>943</v>
      </c>
      <c r="B166" s="636">
        <v>162</v>
      </c>
      <c r="C166" s="637" t="s">
        <v>696</v>
      </c>
      <c r="D166" s="654" t="s">
        <v>968</v>
      </c>
    </row>
    <row r="167" spans="1:4" ht="16.5" thickTop="1" thickBot="1">
      <c r="A167" s="707" t="s">
        <v>943</v>
      </c>
      <c r="B167" s="695">
        <v>163</v>
      </c>
      <c r="C167" s="696" t="s">
        <v>698</v>
      </c>
      <c r="D167" s="654" t="s">
        <v>968</v>
      </c>
    </row>
    <row r="168" spans="1:4" ht="16.5" thickTop="1" thickBot="1">
      <c r="A168" s="708" t="s">
        <v>943</v>
      </c>
      <c r="B168" s="636">
        <v>164</v>
      </c>
      <c r="C168" s="637" t="s">
        <v>700</v>
      </c>
      <c r="D168" s="654" t="s">
        <v>968</v>
      </c>
    </row>
    <row r="169" spans="1:4" ht="27" thickTop="1" thickBot="1">
      <c r="A169" s="707" t="s">
        <v>943</v>
      </c>
      <c r="B169" s="695">
        <v>165</v>
      </c>
      <c r="C169" s="696" t="s">
        <v>702</v>
      </c>
      <c r="D169" s="654" t="s">
        <v>968</v>
      </c>
    </row>
    <row r="170" spans="1:4" ht="16.5" thickTop="1" thickBot="1">
      <c r="A170" s="708" t="s">
        <v>943</v>
      </c>
      <c r="B170" s="636">
        <v>166</v>
      </c>
      <c r="C170" s="637" t="s">
        <v>704</v>
      </c>
      <c r="D170" s="654" t="s">
        <v>968</v>
      </c>
    </row>
    <row r="171" spans="1:4" ht="16.5" thickTop="1" thickBot="1">
      <c r="A171" s="707" t="s">
        <v>943</v>
      </c>
      <c r="B171" s="695">
        <v>167</v>
      </c>
      <c r="C171" s="696" t="s">
        <v>706</v>
      </c>
      <c r="D171" s="654" t="s">
        <v>968</v>
      </c>
    </row>
    <row r="172" spans="1:4" ht="16.5" thickTop="1" thickBot="1">
      <c r="A172" s="708" t="s">
        <v>943</v>
      </c>
      <c r="B172" s="636">
        <v>168</v>
      </c>
      <c r="C172" s="637" t="s">
        <v>708</v>
      </c>
      <c r="D172" s="654" t="s">
        <v>968</v>
      </c>
    </row>
    <row r="173" spans="1:4" ht="16.5" thickTop="1" thickBot="1">
      <c r="A173" s="707" t="s">
        <v>943</v>
      </c>
      <c r="B173" s="695">
        <v>169</v>
      </c>
      <c r="C173" s="696" t="s">
        <v>710</v>
      </c>
      <c r="D173" s="654" t="s">
        <v>968</v>
      </c>
    </row>
    <row r="174" spans="1:4" ht="16.5" thickTop="1" thickBot="1">
      <c r="A174" s="708" t="s">
        <v>943</v>
      </c>
      <c r="B174" s="636">
        <v>170</v>
      </c>
      <c r="C174" s="637" t="s">
        <v>712</v>
      </c>
      <c r="D174" s="654" t="s">
        <v>968</v>
      </c>
    </row>
    <row r="175" spans="1:4" ht="27" thickTop="1" thickBot="1">
      <c r="A175" s="707" t="s">
        <v>943</v>
      </c>
      <c r="B175" s="695">
        <v>171</v>
      </c>
      <c r="C175" s="696" t="s">
        <v>728</v>
      </c>
      <c r="D175" s="654" t="s">
        <v>968</v>
      </c>
    </row>
    <row r="176" spans="1:4" ht="27" thickTop="1" thickBot="1">
      <c r="A176" s="708" t="s">
        <v>943</v>
      </c>
      <c r="B176" s="636">
        <v>172</v>
      </c>
      <c r="C176" s="637" t="s">
        <v>942</v>
      </c>
      <c r="D176" s="654" t="s">
        <v>968</v>
      </c>
    </row>
    <row r="177" spans="1:4" ht="16.5" thickTop="1" thickBot="1">
      <c r="A177" s="707" t="s">
        <v>943</v>
      </c>
      <c r="B177" s="695">
        <v>173</v>
      </c>
      <c r="C177" s="696" t="s">
        <v>738</v>
      </c>
      <c r="D177" s="654" t="s">
        <v>968</v>
      </c>
    </row>
    <row r="178" spans="1:4" ht="39.75" thickTop="1" thickBot="1">
      <c r="A178" s="709" t="s">
        <v>943</v>
      </c>
      <c r="B178" s="653">
        <v>174</v>
      </c>
      <c r="C178" s="637" t="s">
        <v>939</v>
      </c>
      <c r="D178" s="654" t="s">
        <v>968</v>
      </c>
    </row>
    <row r="179" spans="1:4" ht="16.5" thickTop="1" thickBot="1">
      <c r="A179" s="707" t="s">
        <v>943</v>
      </c>
      <c r="B179" s="695">
        <v>175</v>
      </c>
      <c r="C179" s="696" t="s">
        <v>415</v>
      </c>
      <c r="D179" s="654" t="s">
        <v>968</v>
      </c>
    </row>
    <row r="180" spans="1:4" ht="16.5" thickTop="1" thickBot="1">
      <c r="A180" s="709" t="s">
        <v>943</v>
      </c>
      <c r="B180" s="653">
        <v>176</v>
      </c>
      <c r="C180" s="637"/>
      <c r="D180" s="638" t="s">
        <v>954</v>
      </c>
    </row>
    <row r="181" spans="1:4" ht="16.5" thickTop="1" thickBot="1">
      <c r="A181" s="707" t="s">
        <v>943</v>
      </c>
      <c r="B181" s="695">
        <v>177</v>
      </c>
      <c r="C181" s="696" t="s">
        <v>433</v>
      </c>
      <c r="D181" s="654" t="s">
        <v>968</v>
      </c>
    </row>
    <row r="182" spans="1:4" ht="16.5" thickTop="1" thickBot="1">
      <c r="A182" s="709" t="s">
        <v>943</v>
      </c>
      <c r="B182" s="653">
        <v>178</v>
      </c>
      <c r="C182" s="637" t="s">
        <v>435</v>
      </c>
      <c r="D182" s="654" t="s">
        <v>968</v>
      </c>
    </row>
    <row r="183" spans="1:4" ht="27" thickTop="1" thickBot="1">
      <c r="A183" s="707" t="s">
        <v>943</v>
      </c>
      <c r="B183" s="695">
        <v>179</v>
      </c>
      <c r="C183" s="696" t="s">
        <v>38</v>
      </c>
      <c r="D183" s="654" t="s">
        <v>968</v>
      </c>
    </row>
    <row r="184" spans="1:4" ht="27" thickTop="1" thickBot="1">
      <c r="A184" s="709" t="s">
        <v>943</v>
      </c>
      <c r="B184" s="653">
        <v>180</v>
      </c>
      <c r="C184" s="637" t="s">
        <v>58</v>
      </c>
      <c r="D184" s="654" t="s">
        <v>968</v>
      </c>
    </row>
    <row r="185" spans="1:4" ht="16.5" thickTop="1" thickBot="1">
      <c r="A185" s="707" t="s">
        <v>943</v>
      </c>
      <c r="B185" s="695">
        <v>181</v>
      </c>
      <c r="C185" s="696" t="s">
        <v>61</v>
      </c>
      <c r="D185" s="654" t="s">
        <v>968</v>
      </c>
    </row>
    <row r="186" spans="1:4" ht="27" thickTop="1" thickBot="1">
      <c r="A186" s="709" t="s">
        <v>943</v>
      </c>
      <c r="B186" s="653">
        <v>182</v>
      </c>
      <c r="C186" s="637" t="s">
        <v>951</v>
      </c>
      <c r="D186" s="692" t="s">
        <v>946</v>
      </c>
    </row>
    <row r="187" spans="1:4" ht="16.5" thickTop="1" thickBot="1">
      <c r="A187" s="707" t="s">
        <v>943</v>
      </c>
      <c r="B187" s="695">
        <v>183</v>
      </c>
      <c r="C187" s="696" t="s">
        <v>105</v>
      </c>
      <c r="D187" s="654" t="s">
        <v>968</v>
      </c>
    </row>
    <row r="188" spans="1:4" ht="16.5" thickTop="1" thickBot="1">
      <c r="A188" s="708" t="s">
        <v>943</v>
      </c>
      <c r="B188" s="636">
        <v>184</v>
      </c>
      <c r="C188" s="637" t="s">
        <v>165</v>
      </c>
      <c r="D188" s="654" t="s">
        <v>968</v>
      </c>
    </row>
    <row r="189" spans="1:4" ht="16.5" thickTop="1" thickBot="1">
      <c r="A189" s="707" t="s">
        <v>943</v>
      </c>
      <c r="B189" s="695">
        <v>185</v>
      </c>
      <c r="C189" s="696" t="s">
        <v>590</v>
      </c>
      <c r="D189" s="654" t="s">
        <v>968</v>
      </c>
    </row>
    <row r="190" spans="1:4" ht="27" thickTop="1" thickBot="1">
      <c r="A190" s="706" t="s">
        <v>943</v>
      </c>
      <c r="B190" s="636">
        <v>186</v>
      </c>
      <c r="C190" s="637" t="s">
        <v>953</v>
      </c>
      <c r="D190" s="654" t="s">
        <v>968</v>
      </c>
    </row>
    <row r="191" spans="1:4" ht="27" thickTop="1" thickBot="1">
      <c r="A191" s="707" t="s">
        <v>943</v>
      </c>
      <c r="B191" s="695">
        <v>187</v>
      </c>
      <c r="C191" s="696" t="s">
        <v>197</v>
      </c>
      <c r="D191" s="654" t="s">
        <v>968</v>
      </c>
    </row>
    <row r="192" spans="1:4" ht="27" thickTop="1" thickBot="1">
      <c r="A192" s="706" t="s">
        <v>943</v>
      </c>
      <c r="B192" s="636">
        <v>188</v>
      </c>
      <c r="C192" s="637" t="s">
        <v>222</v>
      </c>
      <c r="D192" s="654" t="s">
        <v>968</v>
      </c>
    </row>
    <row r="193" spans="1:4" ht="27" thickTop="1" thickBot="1">
      <c r="A193" s="707" t="s">
        <v>943</v>
      </c>
      <c r="B193" s="695">
        <v>189</v>
      </c>
      <c r="C193" s="696" t="s">
        <v>263</v>
      </c>
      <c r="D193" s="654" t="s">
        <v>968</v>
      </c>
    </row>
    <row r="194" spans="1:4" ht="27" thickTop="1" thickBot="1">
      <c r="A194" s="708" t="s">
        <v>943</v>
      </c>
      <c r="B194" s="636">
        <v>190</v>
      </c>
      <c r="C194" s="696" t="s">
        <v>313</v>
      </c>
      <c r="D194" s="654" t="s">
        <v>968</v>
      </c>
    </row>
    <row r="195" spans="1:4" ht="27" thickTop="1" thickBot="1">
      <c r="A195" s="707" t="s">
        <v>943</v>
      </c>
      <c r="B195" s="695">
        <v>191</v>
      </c>
      <c r="C195" s="696" t="s">
        <v>391</v>
      </c>
      <c r="D195" s="654" t="s">
        <v>968</v>
      </c>
    </row>
    <row r="196" spans="1:4" ht="27" thickTop="1" thickBot="1">
      <c r="A196" s="708" t="s">
        <v>943</v>
      </c>
      <c r="B196" s="636">
        <v>192</v>
      </c>
      <c r="C196" s="637" t="s">
        <v>562</v>
      </c>
      <c r="D196" s="654" t="s">
        <v>968</v>
      </c>
    </row>
    <row r="197" spans="1:4" ht="27" thickTop="1" thickBot="1">
      <c r="A197" s="707" t="s">
        <v>943</v>
      </c>
      <c r="B197" s="695">
        <v>193</v>
      </c>
      <c r="C197" s="696" t="s">
        <v>588</v>
      </c>
      <c r="D197" s="654" t="s">
        <v>968</v>
      </c>
    </row>
    <row r="198" spans="1:4" ht="27" thickTop="1" thickBot="1">
      <c r="A198" s="708" t="s">
        <v>943</v>
      </c>
      <c r="B198" s="636">
        <v>194</v>
      </c>
      <c r="C198" s="637" t="s">
        <v>673</v>
      </c>
      <c r="D198" s="654" t="s">
        <v>968</v>
      </c>
    </row>
    <row r="199" spans="1:4" ht="16.5" thickTop="1" thickBot="1">
      <c r="A199" s="707" t="s">
        <v>943</v>
      </c>
      <c r="B199" s="695">
        <v>195</v>
      </c>
      <c r="C199" s="696" t="s">
        <v>681</v>
      </c>
      <c r="D199" s="654" t="s">
        <v>968</v>
      </c>
    </row>
    <row r="200" spans="1:4" ht="22.5" customHeight="1" thickTop="1" thickBot="1">
      <c r="A200" s="709" t="s">
        <v>943</v>
      </c>
      <c r="B200" s="653">
        <v>196</v>
      </c>
      <c r="C200" s="637"/>
      <c r="D200" s="638" t="s">
        <v>954</v>
      </c>
    </row>
    <row r="201" spans="1:4" ht="25.5" customHeight="1" thickTop="1" thickBot="1">
      <c r="A201" s="707" t="s">
        <v>943</v>
      </c>
      <c r="B201" s="695">
        <v>197</v>
      </c>
      <c r="C201" s="696" t="s">
        <v>949</v>
      </c>
      <c r="D201" s="692" t="s">
        <v>946</v>
      </c>
    </row>
    <row r="202" spans="1:4" ht="16.5" thickTop="1" thickBot="1">
      <c r="A202" s="709" t="s">
        <v>943</v>
      </c>
      <c r="B202" s="653">
        <v>198</v>
      </c>
      <c r="C202" s="637" t="s">
        <v>49</v>
      </c>
      <c r="D202" s="654" t="s">
        <v>968</v>
      </c>
    </row>
    <row r="203" spans="1:4" ht="27" thickTop="1" thickBot="1">
      <c r="A203" s="707" t="s">
        <v>943</v>
      </c>
      <c r="B203" s="695">
        <v>199</v>
      </c>
      <c r="C203" s="696" t="s">
        <v>183</v>
      </c>
      <c r="D203" s="654" t="s">
        <v>968</v>
      </c>
    </row>
    <row r="204" spans="1:4" ht="16.5" thickTop="1" thickBot="1">
      <c r="A204" s="709" t="s">
        <v>943</v>
      </c>
      <c r="B204" s="653">
        <v>200</v>
      </c>
      <c r="C204" s="637" t="s">
        <v>592</v>
      </c>
      <c r="D204" s="654" t="s">
        <v>968</v>
      </c>
    </row>
    <row r="205" spans="1:4" ht="16.5" thickTop="1" thickBot="1">
      <c r="A205" s="707" t="s">
        <v>943</v>
      </c>
      <c r="B205" s="695">
        <v>201</v>
      </c>
      <c r="C205" s="696" t="s">
        <v>405</v>
      </c>
      <c r="D205" s="654" t="s">
        <v>968</v>
      </c>
    </row>
    <row r="206" spans="1:4" ht="21.75" customHeight="1" thickTop="1" thickBot="1">
      <c r="A206" s="709" t="s">
        <v>943</v>
      </c>
      <c r="B206" s="653">
        <v>202</v>
      </c>
      <c r="C206" s="637" t="s">
        <v>473</v>
      </c>
      <c r="D206" s="692" t="s">
        <v>946</v>
      </c>
    </row>
    <row r="207" spans="1:4" ht="16.5" thickTop="1" thickBot="1">
      <c r="A207" s="707" t="s">
        <v>943</v>
      </c>
      <c r="B207" s="695">
        <v>203</v>
      </c>
      <c r="C207" s="696" t="s">
        <v>475</v>
      </c>
      <c r="D207" s="654" t="s">
        <v>968</v>
      </c>
    </row>
    <row r="208" spans="1:4" ht="16.5" thickTop="1" thickBot="1">
      <c r="A208" s="709" t="s">
        <v>943</v>
      </c>
      <c r="B208" s="653">
        <v>204</v>
      </c>
      <c r="C208" s="637" t="s">
        <v>477</v>
      </c>
      <c r="D208" s="654" t="s">
        <v>968</v>
      </c>
    </row>
    <row r="209" spans="1:4" ht="16.5" thickTop="1" thickBot="1">
      <c r="A209" s="707" t="s">
        <v>943</v>
      </c>
      <c r="B209" s="695">
        <v>205</v>
      </c>
      <c r="C209" s="696" t="s">
        <v>479</v>
      </c>
      <c r="D209" s="654" t="s">
        <v>968</v>
      </c>
    </row>
    <row r="210" spans="1:4" ht="16.5" thickTop="1" thickBot="1">
      <c r="A210" s="709" t="s">
        <v>943</v>
      </c>
      <c r="B210" s="653">
        <v>206</v>
      </c>
      <c r="C210" s="637" t="s">
        <v>499</v>
      </c>
      <c r="D210" s="654" t="s">
        <v>968</v>
      </c>
    </row>
    <row r="211" spans="1:4" ht="16.5" thickTop="1" thickBot="1">
      <c r="A211" s="707" t="s">
        <v>943</v>
      </c>
      <c r="B211" s="695">
        <v>207</v>
      </c>
      <c r="C211" s="696" t="s">
        <v>511</v>
      </c>
      <c r="D211" s="654" t="s">
        <v>968</v>
      </c>
    </row>
    <row r="212" spans="1:4" ht="16.5" thickTop="1" thickBot="1">
      <c r="A212" s="709" t="s">
        <v>943</v>
      </c>
      <c r="B212" s="653">
        <v>208</v>
      </c>
      <c r="C212" s="637"/>
      <c r="D212" s="638" t="s">
        <v>954</v>
      </c>
    </row>
    <row r="213" spans="1:4" ht="16.5" thickTop="1" thickBot="1">
      <c r="A213" s="707" t="s">
        <v>943</v>
      </c>
      <c r="B213" s="695">
        <v>209</v>
      </c>
      <c r="C213" s="696" t="s">
        <v>513</v>
      </c>
      <c r="D213" s="654" t="s">
        <v>968</v>
      </c>
    </row>
    <row r="214" spans="1:4" ht="16.5" thickTop="1" thickBot="1">
      <c r="A214" s="709" t="s">
        <v>943</v>
      </c>
      <c r="B214" s="653">
        <v>210</v>
      </c>
      <c r="C214" s="637" t="s">
        <v>515</v>
      </c>
      <c r="D214" s="654" t="s">
        <v>968</v>
      </c>
    </row>
    <row r="215" spans="1:4" ht="16.5" thickTop="1" thickBot="1">
      <c r="A215" s="707" t="s">
        <v>943</v>
      </c>
      <c r="B215" s="695">
        <v>211</v>
      </c>
      <c r="C215" s="696" t="s">
        <v>517</v>
      </c>
      <c r="D215" s="654" t="s">
        <v>968</v>
      </c>
    </row>
    <row r="216" spans="1:4" ht="16.5" thickTop="1" thickBot="1">
      <c r="A216" s="709" t="s">
        <v>943</v>
      </c>
      <c r="B216" s="653">
        <v>212</v>
      </c>
      <c r="C216" s="637" t="s">
        <v>521</v>
      </c>
      <c r="D216" s="654" t="s">
        <v>968</v>
      </c>
    </row>
    <row r="217" spans="1:4" ht="27" thickTop="1" thickBot="1">
      <c r="A217" s="707" t="s">
        <v>943</v>
      </c>
      <c r="B217" s="695">
        <v>213</v>
      </c>
      <c r="C217" s="696" t="s">
        <v>524</v>
      </c>
      <c r="D217" s="654" t="s">
        <v>968</v>
      </c>
    </row>
    <row r="218" spans="1:4" ht="16.5" thickTop="1" thickBot="1">
      <c r="A218" s="709" t="s">
        <v>943</v>
      </c>
      <c r="B218" s="653">
        <v>214</v>
      </c>
      <c r="C218" s="637" t="s">
        <v>543</v>
      </c>
      <c r="D218" s="654" t="s">
        <v>968</v>
      </c>
    </row>
    <row r="219" spans="1:4" ht="16.5" thickTop="1" thickBot="1">
      <c r="A219" s="707" t="s">
        <v>943</v>
      </c>
      <c r="B219" s="695">
        <v>215</v>
      </c>
      <c r="C219" s="696" t="s">
        <v>535</v>
      </c>
      <c r="D219" s="654" t="s">
        <v>968</v>
      </c>
    </row>
    <row r="220" spans="1:4" ht="16.5" thickTop="1" thickBot="1">
      <c r="A220" s="709" t="s">
        <v>943</v>
      </c>
      <c r="B220" s="653">
        <v>216</v>
      </c>
      <c r="C220" s="637" t="s">
        <v>537</v>
      </c>
      <c r="D220" s="654" t="s">
        <v>968</v>
      </c>
    </row>
    <row r="221" spans="1:4" ht="16.5" thickTop="1" thickBot="1">
      <c r="A221" s="707" t="s">
        <v>943</v>
      </c>
      <c r="B221" s="695">
        <v>217</v>
      </c>
      <c r="C221" s="696" t="s">
        <v>539</v>
      </c>
      <c r="D221" s="654" t="s">
        <v>968</v>
      </c>
    </row>
    <row r="222" spans="1:4" ht="16.5" thickTop="1" thickBot="1">
      <c r="A222" s="709" t="s">
        <v>943</v>
      </c>
      <c r="B222" s="653">
        <v>218</v>
      </c>
      <c r="C222" s="637" t="s">
        <v>545</v>
      </c>
      <c r="D222" s="654" t="s">
        <v>968</v>
      </c>
    </row>
    <row r="223" spans="1:4" ht="16.5" thickTop="1" thickBot="1">
      <c r="A223" s="707" t="s">
        <v>943</v>
      </c>
      <c r="B223" s="695">
        <v>219</v>
      </c>
      <c r="C223" s="696" t="s">
        <v>566</v>
      </c>
      <c r="D223" s="654" t="s">
        <v>968</v>
      </c>
    </row>
    <row r="224" spans="1:4" ht="16.5" thickTop="1" thickBot="1">
      <c r="A224" s="709" t="s">
        <v>943</v>
      </c>
      <c r="B224" s="653">
        <v>220</v>
      </c>
      <c r="C224" s="637" t="s">
        <v>594</v>
      </c>
      <c r="D224" s="654" t="s">
        <v>968</v>
      </c>
    </row>
    <row r="225" spans="1:4" ht="16.5" thickTop="1" thickBot="1">
      <c r="A225" s="707" t="s">
        <v>943</v>
      </c>
      <c r="B225" s="695">
        <v>221</v>
      </c>
      <c r="C225" s="696" t="s">
        <v>570</v>
      </c>
      <c r="D225" s="654" t="s">
        <v>968</v>
      </c>
    </row>
    <row r="226" spans="1:4" ht="16.5" thickTop="1" thickBot="1">
      <c r="A226" s="709" t="s">
        <v>943</v>
      </c>
      <c r="B226" s="653">
        <v>222</v>
      </c>
      <c r="C226" s="637" t="s">
        <v>584</v>
      </c>
      <c r="D226" s="654" t="s">
        <v>968</v>
      </c>
    </row>
    <row r="227" spans="1:4" ht="27" thickTop="1" thickBot="1">
      <c r="A227" s="707" t="s">
        <v>943</v>
      </c>
      <c r="B227" s="695">
        <v>223</v>
      </c>
      <c r="C227" s="696" t="s">
        <v>572</v>
      </c>
      <c r="D227" s="654" t="s">
        <v>968</v>
      </c>
    </row>
    <row r="228" spans="1:4" ht="27" thickTop="1" thickBot="1">
      <c r="A228" s="709" t="s">
        <v>943</v>
      </c>
      <c r="B228" s="653">
        <v>224</v>
      </c>
      <c r="C228" s="637" t="s">
        <v>582</v>
      </c>
      <c r="D228" s="654" t="s">
        <v>968</v>
      </c>
    </row>
    <row r="229" spans="1:4" ht="16.5" thickTop="1" thickBot="1">
      <c r="A229" s="695" t="s">
        <v>943</v>
      </c>
      <c r="B229" s="695">
        <v>225</v>
      </c>
      <c r="C229" s="696" t="s">
        <v>1026</v>
      </c>
      <c r="D229" s="654" t="s">
        <v>968</v>
      </c>
    </row>
    <row r="230" spans="1:4" ht="16.5" thickTop="1" thickBot="1">
      <c r="A230" s="709" t="s">
        <v>943</v>
      </c>
      <c r="B230" s="653">
        <v>226</v>
      </c>
      <c r="C230" s="637" t="s">
        <v>609</v>
      </c>
      <c r="D230" s="654" t="s">
        <v>968</v>
      </c>
    </row>
    <row r="231" spans="1:4" ht="16.5" thickTop="1" thickBot="1">
      <c r="A231" s="707" t="s">
        <v>943</v>
      </c>
      <c r="B231" s="695">
        <v>227</v>
      </c>
      <c r="C231" s="696" t="s">
        <v>926</v>
      </c>
      <c r="D231" s="654" t="s">
        <v>968</v>
      </c>
    </row>
    <row r="232" spans="1:4" ht="16.5" thickTop="1" thickBot="1">
      <c r="A232" s="709" t="s">
        <v>943</v>
      </c>
      <c r="B232" s="653">
        <v>228</v>
      </c>
      <c r="C232" s="637" t="s">
        <v>612</v>
      </c>
      <c r="D232" s="654" t="s">
        <v>968</v>
      </c>
    </row>
    <row r="233" spans="1:4" ht="16.5" thickTop="1" thickBot="1">
      <c r="A233" s="707" t="s">
        <v>943</v>
      </c>
      <c r="B233" s="695">
        <v>229</v>
      </c>
      <c r="C233" s="696" t="s">
        <v>614</v>
      </c>
      <c r="D233" s="654" t="s">
        <v>968</v>
      </c>
    </row>
    <row r="234" spans="1:4" ht="27" thickTop="1" thickBot="1">
      <c r="A234" s="709" t="s">
        <v>943</v>
      </c>
      <c r="B234" s="653">
        <v>230</v>
      </c>
      <c r="C234" s="637" t="s">
        <v>622</v>
      </c>
      <c r="D234" s="654" t="s">
        <v>968</v>
      </c>
    </row>
    <row r="235" spans="1:4" ht="27" thickTop="1" thickBot="1">
      <c r="A235" s="707" t="s">
        <v>943</v>
      </c>
      <c r="B235" s="695">
        <v>231</v>
      </c>
      <c r="C235" s="696" t="s">
        <v>624</v>
      </c>
      <c r="D235" s="654" t="s">
        <v>968</v>
      </c>
    </row>
    <row r="236" spans="1:4" ht="16.5" thickTop="1" thickBot="1">
      <c r="A236" s="709" t="s">
        <v>943</v>
      </c>
      <c r="B236" s="653">
        <v>232</v>
      </c>
      <c r="C236" s="637" t="s">
        <v>626</v>
      </c>
      <c r="D236" s="654" t="s">
        <v>968</v>
      </c>
    </row>
    <row r="237" spans="1:4" ht="16.5" thickTop="1" thickBot="1">
      <c r="A237" s="707" t="s">
        <v>943</v>
      </c>
      <c r="B237" s="695">
        <v>233</v>
      </c>
      <c r="C237" s="696" t="s">
        <v>632</v>
      </c>
      <c r="D237" s="654" t="s">
        <v>968</v>
      </c>
    </row>
    <row r="238" spans="1:4" ht="16.5" thickTop="1" thickBot="1">
      <c r="A238" s="709" t="s">
        <v>943</v>
      </c>
      <c r="B238" s="653">
        <v>234</v>
      </c>
      <c r="C238" s="637" t="s">
        <v>634</v>
      </c>
      <c r="D238" s="654" t="s">
        <v>968</v>
      </c>
    </row>
    <row r="239" spans="1:4" ht="16.5" thickTop="1" thickBot="1">
      <c r="A239" s="707" t="s">
        <v>943</v>
      </c>
      <c r="B239" s="695">
        <v>235</v>
      </c>
      <c r="C239" s="696" t="s">
        <v>636</v>
      </c>
      <c r="D239" s="654" t="s">
        <v>968</v>
      </c>
    </row>
    <row r="240" spans="1:4" ht="16.5" thickTop="1" thickBot="1">
      <c r="A240" s="709" t="s">
        <v>943</v>
      </c>
      <c r="B240" s="653">
        <v>236</v>
      </c>
      <c r="C240" s="637" t="s">
        <v>656</v>
      </c>
      <c r="D240" s="654" t="s">
        <v>968</v>
      </c>
    </row>
    <row r="241" spans="1:4" ht="16.5" thickTop="1" thickBot="1">
      <c r="A241" s="707" t="s">
        <v>943</v>
      </c>
      <c r="B241" s="695">
        <v>237</v>
      </c>
      <c r="C241" s="696" t="s">
        <v>677</v>
      </c>
      <c r="D241" s="654" t="s">
        <v>968</v>
      </c>
    </row>
    <row r="242" spans="1:4" ht="16.5" thickTop="1" thickBot="1">
      <c r="A242" s="709" t="s">
        <v>943</v>
      </c>
      <c r="B242" s="653">
        <v>238</v>
      </c>
      <c r="C242" s="637" t="s">
        <v>684</v>
      </c>
      <c r="D242" s="654" t="s">
        <v>968</v>
      </c>
    </row>
    <row r="243" spans="1:4" ht="27" thickTop="1" thickBot="1">
      <c r="A243" s="695" t="s">
        <v>943</v>
      </c>
      <c r="B243" s="695">
        <v>239</v>
      </c>
      <c r="C243" s="696" t="s">
        <v>1027</v>
      </c>
      <c r="D243" s="654" t="s">
        <v>968</v>
      </c>
    </row>
    <row r="244" spans="1:4" ht="16.5" thickTop="1" thickBot="1">
      <c r="A244" s="709" t="s">
        <v>943</v>
      </c>
      <c r="B244" s="653">
        <v>240</v>
      </c>
      <c r="C244" s="637" t="s">
        <v>343</v>
      </c>
      <c r="D244" s="654" t="s">
        <v>968</v>
      </c>
    </row>
    <row r="245" spans="1:4" ht="27" thickTop="1" thickBot="1">
      <c r="A245" s="707" t="s">
        <v>943</v>
      </c>
      <c r="B245" s="695">
        <v>241</v>
      </c>
      <c r="C245" s="696" t="s">
        <v>265</v>
      </c>
      <c r="D245" s="654" t="s">
        <v>968</v>
      </c>
    </row>
    <row r="246" spans="1:4" ht="16.5" thickTop="1" thickBot="1">
      <c r="A246" s="709" t="s">
        <v>943</v>
      </c>
      <c r="B246" s="653">
        <v>242</v>
      </c>
      <c r="C246" s="637" t="s">
        <v>446</v>
      </c>
      <c r="D246" s="654" t="s">
        <v>968</v>
      </c>
    </row>
    <row r="247" spans="1:4" ht="27" thickTop="1" thickBot="1">
      <c r="A247" s="707" t="s">
        <v>943</v>
      </c>
      <c r="B247" s="695">
        <v>243</v>
      </c>
      <c r="C247" s="696" t="s">
        <v>720</v>
      </c>
      <c r="D247" s="654" t="s">
        <v>968</v>
      </c>
    </row>
    <row r="248" spans="1:4" ht="16.5" thickTop="1" thickBot="1">
      <c r="A248" s="653" t="s">
        <v>943</v>
      </c>
      <c r="B248" s="653">
        <v>244</v>
      </c>
      <c r="C248" s="720" t="s">
        <v>1025</v>
      </c>
      <c r="D248" s="654" t="s">
        <v>968</v>
      </c>
    </row>
    <row r="249" spans="1:4" ht="16.5" thickTop="1" thickBot="1">
      <c r="A249" s="707" t="s">
        <v>943</v>
      </c>
      <c r="B249" s="695">
        <v>245</v>
      </c>
      <c r="C249" s="696" t="s">
        <v>490</v>
      </c>
      <c r="D249" s="654" t="s">
        <v>968</v>
      </c>
    </row>
    <row r="250" spans="1:4" ht="39.75" thickTop="1" thickBot="1">
      <c r="A250" s="709" t="s">
        <v>943</v>
      </c>
      <c r="B250" s="653">
        <v>246</v>
      </c>
      <c r="C250" s="637" t="s">
        <v>133</v>
      </c>
      <c r="D250" s="654" t="s">
        <v>968</v>
      </c>
    </row>
    <row r="251" spans="1:4" ht="27" thickTop="1" thickBot="1">
      <c r="A251" s="707" t="s">
        <v>943</v>
      </c>
      <c r="B251" s="695">
        <v>247</v>
      </c>
      <c r="C251" s="696" t="s">
        <v>247</v>
      </c>
      <c r="D251" s="654" t="s">
        <v>968</v>
      </c>
    </row>
    <row r="252" spans="1:4" ht="27" thickTop="1" thickBot="1">
      <c r="A252" s="709" t="s">
        <v>943</v>
      </c>
      <c r="B252" s="653">
        <v>248</v>
      </c>
      <c r="C252" s="637" t="s">
        <v>249</v>
      </c>
      <c r="D252" s="654" t="s">
        <v>968</v>
      </c>
    </row>
    <row r="253" spans="1:4" ht="39.75" customHeight="1" thickTop="1" thickBot="1">
      <c r="A253" s="707" t="s">
        <v>943</v>
      </c>
      <c r="B253" s="695">
        <v>249</v>
      </c>
      <c r="C253" s="696" t="s">
        <v>933</v>
      </c>
      <c r="D253" s="654" t="s">
        <v>968</v>
      </c>
    </row>
    <row r="254" spans="1:4" ht="27" thickTop="1" thickBot="1">
      <c r="A254" s="709" t="s">
        <v>943</v>
      </c>
      <c r="B254" s="653">
        <v>250</v>
      </c>
      <c r="C254" s="637" t="s">
        <v>519</v>
      </c>
      <c r="D254" s="654" t="s">
        <v>968</v>
      </c>
    </row>
    <row r="255" spans="1:4" ht="16.5" thickTop="1" thickBot="1">
      <c r="A255" s="707" t="s">
        <v>943</v>
      </c>
      <c r="B255" s="695">
        <v>251</v>
      </c>
      <c r="C255" s="696" t="s">
        <v>453</v>
      </c>
      <c r="D255" s="654" t="s">
        <v>968</v>
      </c>
    </row>
    <row r="256" spans="1:4" ht="27" thickTop="1" thickBot="1">
      <c r="A256" s="709" t="s">
        <v>943</v>
      </c>
      <c r="B256" s="653">
        <v>252</v>
      </c>
      <c r="C256" s="637" t="s">
        <v>492</v>
      </c>
      <c r="D256" s="654" t="s">
        <v>968</v>
      </c>
    </row>
    <row r="257" spans="1:4" ht="16.5" thickTop="1" thickBot="1">
      <c r="A257" s="707" t="s">
        <v>943</v>
      </c>
      <c r="B257" s="695">
        <v>253</v>
      </c>
      <c r="C257" s="696" t="s">
        <v>311</v>
      </c>
      <c r="D257" s="654" t="s">
        <v>968</v>
      </c>
    </row>
    <row r="258" spans="1:4" ht="27" thickTop="1" thickBot="1">
      <c r="A258" s="709" t="s">
        <v>943</v>
      </c>
      <c r="B258" s="653">
        <v>254</v>
      </c>
      <c r="C258" s="637" t="s">
        <v>464</v>
      </c>
      <c r="D258" s="654" t="s">
        <v>968</v>
      </c>
    </row>
    <row r="259" spans="1:4" ht="16.5" thickTop="1" thickBot="1">
      <c r="A259" s="707" t="s">
        <v>943</v>
      </c>
      <c r="B259" s="695">
        <v>255</v>
      </c>
      <c r="C259" s="696" t="s">
        <v>381</v>
      </c>
      <c r="D259" s="654" t="s">
        <v>968</v>
      </c>
    </row>
    <row r="260" spans="1:4" ht="16.5" thickTop="1" thickBot="1">
      <c r="A260" s="709" t="s">
        <v>943</v>
      </c>
      <c r="B260" s="653">
        <v>256</v>
      </c>
      <c r="C260" s="637" t="s">
        <v>40</v>
      </c>
      <c r="D260" s="654" t="s">
        <v>968</v>
      </c>
    </row>
    <row r="261" spans="1:4" ht="27" thickTop="1" thickBot="1">
      <c r="A261" s="707" t="s">
        <v>943</v>
      </c>
      <c r="B261" s="695">
        <v>257</v>
      </c>
      <c r="C261" s="696" t="s">
        <v>934</v>
      </c>
      <c r="D261" s="654" t="s">
        <v>968</v>
      </c>
    </row>
    <row r="262" spans="1:4" ht="16.5" thickTop="1" thickBot="1">
      <c r="A262" s="709" t="s">
        <v>943</v>
      </c>
      <c r="B262" s="653">
        <v>258</v>
      </c>
      <c r="C262" s="637" t="s">
        <v>267</v>
      </c>
      <c r="D262" s="654" t="s">
        <v>968</v>
      </c>
    </row>
    <row r="263" spans="1:4" ht="27" thickTop="1" thickBot="1">
      <c r="A263" s="707" t="s">
        <v>943</v>
      </c>
      <c r="B263" s="695">
        <v>259</v>
      </c>
      <c r="C263" s="696" t="s">
        <v>269</v>
      </c>
      <c r="D263" s="654" t="s">
        <v>968</v>
      </c>
    </row>
    <row r="264" spans="1:4" ht="27" thickTop="1" thickBot="1">
      <c r="A264" s="709" t="s">
        <v>943</v>
      </c>
      <c r="B264" s="653">
        <v>260</v>
      </c>
      <c r="C264" s="637" t="s">
        <v>271</v>
      </c>
      <c r="D264" s="654" t="s">
        <v>968</v>
      </c>
    </row>
    <row r="265" spans="1:4" ht="16.5" thickTop="1" thickBot="1">
      <c r="A265" s="707" t="s">
        <v>943</v>
      </c>
      <c r="B265" s="695">
        <v>261</v>
      </c>
      <c r="C265" s="696" t="s">
        <v>923</v>
      </c>
      <c r="D265" s="654" t="s">
        <v>968</v>
      </c>
    </row>
    <row r="266" spans="1:4" ht="27" thickTop="1" thickBot="1">
      <c r="A266" s="707" t="s">
        <v>943</v>
      </c>
      <c r="B266" s="695">
        <v>262</v>
      </c>
      <c r="C266" s="696" t="s">
        <v>1031</v>
      </c>
      <c r="D266" s="654" t="s">
        <v>968</v>
      </c>
    </row>
    <row r="267" spans="1:4" ht="16.5" thickTop="1" thickBot="1">
      <c r="A267" s="707" t="s">
        <v>943</v>
      </c>
      <c r="B267" s="695"/>
      <c r="C267" s="696"/>
      <c r="D267" s="654" t="s">
        <v>968</v>
      </c>
    </row>
    <row r="268" spans="1:4" ht="16.5" thickTop="1" thickBot="1">
      <c r="A268" s="707" t="s">
        <v>943</v>
      </c>
      <c r="B268" s="695" t="s">
        <v>1034</v>
      </c>
      <c r="C268" s="696"/>
      <c r="D268" s="654" t="s">
        <v>968</v>
      </c>
    </row>
    <row r="269" spans="1:4" ht="16.5" thickTop="1" thickBot="1"/>
    <row r="270" spans="1:4" ht="47.25" customHeight="1" thickTop="1" thickBot="1">
      <c r="A270" s="1004" t="s">
        <v>975</v>
      </c>
      <c r="B270" s="1005"/>
      <c r="C270" s="689" t="s">
        <v>924</v>
      </c>
      <c r="D270" s="690" t="s">
        <v>945</v>
      </c>
    </row>
    <row r="271" spans="1:4" ht="31.5" thickTop="1" thickBot="1">
      <c r="A271" s="709" t="s">
        <v>976</v>
      </c>
      <c r="B271" s="653">
        <v>1</v>
      </c>
      <c r="C271" s="691" t="s">
        <v>30</v>
      </c>
      <c r="D271" s="654" t="s">
        <v>968</v>
      </c>
    </row>
    <row r="272" spans="1:4" ht="16.5" thickTop="1" thickBot="1">
      <c r="A272" s="707" t="s">
        <v>976</v>
      </c>
      <c r="B272" s="695">
        <v>2</v>
      </c>
      <c r="C272" s="697" t="s">
        <v>977</v>
      </c>
      <c r="D272" s="654" t="s">
        <v>968</v>
      </c>
    </row>
    <row r="273" spans="1:4" ht="16.5" thickTop="1" thickBot="1">
      <c r="A273" s="709" t="s">
        <v>976</v>
      </c>
      <c r="B273" s="653">
        <v>3</v>
      </c>
      <c r="C273" s="691" t="s">
        <v>978</v>
      </c>
      <c r="D273" s="654" t="s">
        <v>968</v>
      </c>
    </row>
    <row r="274" spans="1:4" ht="16.5" thickTop="1" thickBot="1">
      <c r="A274" s="707" t="s">
        <v>976</v>
      </c>
      <c r="B274" s="695">
        <v>4</v>
      </c>
      <c r="C274" s="697" t="s">
        <v>113</v>
      </c>
      <c r="D274" s="654" t="s">
        <v>968</v>
      </c>
    </row>
    <row r="275" spans="1:4" ht="16.5" thickTop="1" thickBot="1">
      <c r="A275" s="709" t="s">
        <v>976</v>
      </c>
      <c r="B275" s="653">
        <v>5</v>
      </c>
      <c r="C275" s="693" t="s">
        <v>979</v>
      </c>
      <c r="D275" s="654" t="s">
        <v>968</v>
      </c>
    </row>
    <row r="276" spans="1:4" ht="31.5" thickTop="1" thickBot="1">
      <c r="A276" s="707" t="s">
        <v>976</v>
      </c>
      <c r="B276" s="695">
        <v>6</v>
      </c>
      <c r="C276" s="697" t="s">
        <v>980</v>
      </c>
      <c r="D276" s="654" t="s">
        <v>968</v>
      </c>
    </row>
    <row r="277" spans="1:4" ht="16.5" thickTop="1" thickBot="1">
      <c r="A277" s="709" t="s">
        <v>976</v>
      </c>
      <c r="B277" s="653">
        <v>7</v>
      </c>
      <c r="C277" s="691" t="s">
        <v>981</v>
      </c>
      <c r="D277" s="654" t="s">
        <v>968</v>
      </c>
    </row>
    <row r="278" spans="1:4" ht="31.5" thickTop="1" thickBot="1">
      <c r="A278" s="707" t="s">
        <v>976</v>
      </c>
      <c r="B278" s="695">
        <v>8</v>
      </c>
      <c r="C278" s="697" t="s">
        <v>163</v>
      </c>
      <c r="D278" s="654" t="s">
        <v>968</v>
      </c>
    </row>
    <row r="279" spans="1:4" ht="16.5" thickTop="1" thickBot="1">
      <c r="A279" s="709" t="s">
        <v>976</v>
      </c>
      <c r="B279" s="653">
        <v>9</v>
      </c>
      <c r="C279" s="691" t="s">
        <v>913</v>
      </c>
      <c r="D279" s="654" t="s">
        <v>968</v>
      </c>
    </row>
    <row r="280" spans="1:4" ht="31.5" thickTop="1" thickBot="1">
      <c r="A280" s="707" t="s">
        <v>976</v>
      </c>
      <c r="B280" s="695">
        <v>10</v>
      </c>
      <c r="C280" s="697" t="s">
        <v>982</v>
      </c>
      <c r="D280" s="654" t="s">
        <v>968</v>
      </c>
    </row>
    <row r="281" spans="1:4" ht="16.5" thickTop="1" thickBot="1">
      <c r="A281" s="709" t="s">
        <v>976</v>
      </c>
      <c r="B281" s="653">
        <v>11</v>
      </c>
      <c r="C281" s="691" t="s">
        <v>983</v>
      </c>
      <c r="D281" s="654" t="s">
        <v>968</v>
      </c>
    </row>
    <row r="282" spans="1:4" ht="16.5" thickTop="1" thickBot="1">
      <c r="A282" s="707" t="s">
        <v>976</v>
      </c>
      <c r="B282" s="695">
        <v>12</v>
      </c>
      <c r="C282" s="697" t="s">
        <v>236</v>
      </c>
      <c r="D282" s="654" t="s">
        <v>968</v>
      </c>
    </row>
    <row r="283" spans="1:4" ht="31.5" thickTop="1" thickBot="1">
      <c r="A283" s="709" t="s">
        <v>976</v>
      </c>
      <c r="B283" s="653">
        <v>13</v>
      </c>
      <c r="C283" s="691" t="s">
        <v>984</v>
      </c>
      <c r="D283" s="654" t="s">
        <v>968</v>
      </c>
    </row>
    <row r="284" spans="1:4" ht="31.5" thickTop="1" thickBot="1">
      <c r="A284" s="707" t="s">
        <v>976</v>
      </c>
      <c r="B284" s="695">
        <v>14</v>
      </c>
      <c r="C284" s="697" t="s">
        <v>910</v>
      </c>
      <c r="D284" s="654" t="s">
        <v>968</v>
      </c>
    </row>
    <row r="285" spans="1:4" ht="31.5" thickTop="1" thickBot="1">
      <c r="A285" s="709" t="s">
        <v>976</v>
      </c>
      <c r="B285" s="653">
        <v>15</v>
      </c>
      <c r="C285" s="691" t="s">
        <v>305</v>
      </c>
      <c r="D285" s="654" t="s">
        <v>968</v>
      </c>
    </row>
    <row r="286" spans="1:4" ht="31.5" thickTop="1" thickBot="1">
      <c r="A286" s="707" t="s">
        <v>976</v>
      </c>
      <c r="B286" s="695">
        <v>16</v>
      </c>
      <c r="C286" s="697" t="s">
        <v>985</v>
      </c>
      <c r="D286" s="654" t="s">
        <v>968</v>
      </c>
    </row>
    <row r="287" spans="1:4" ht="31.5" thickTop="1" thickBot="1">
      <c r="A287" s="709" t="s">
        <v>976</v>
      </c>
      <c r="B287" s="653">
        <v>17</v>
      </c>
      <c r="C287" s="691" t="s">
        <v>986</v>
      </c>
      <c r="D287" s="654" t="s">
        <v>968</v>
      </c>
    </row>
    <row r="288" spans="1:4" ht="16.5" thickTop="1" thickBot="1">
      <c r="A288" s="707" t="s">
        <v>976</v>
      </c>
      <c r="B288" s="695">
        <v>18</v>
      </c>
      <c r="C288" s="697" t="s">
        <v>349</v>
      </c>
      <c r="D288" s="654" t="s">
        <v>968</v>
      </c>
    </row>
    <row r="289" spans="1:4" ht="16.5" thickTop="1" thickBot="1">
      <c r="A289" s="709" t="s">
        <v>976</v>
      </c>
      <c r="B289" s="653">
        <v>19</v>
      </c>
      <c r="C289" s="691" t="s">
        <v>361</v>
      </c>
      <c r="D289" s="654" t="s">
        <v>968</v>
      </c>
    </row>
    <row r="290" spans="1:4" ht="31.5" thickTop="1" thickBot="1">
      <c r="A290" s="707" t="s">
        <v>976</v>
      </c>
      <c r="B290" s="695">
        <v>20</v>
      </c>
      <c r="C290" s="697" t="s">
        <v>367</v>
      </c>
      <c r="D290" s="654" t="s">
        <v>968</v>
      </c>
    </row>
    <row r="291" spans="1:4" ht="16.5" thickTop="1" thickBot="1">
      <c r="A291" s="709" t="s">
        <v>976</v>
      </c>
      <c r="B291" s="653">
        <v>21</v>
      </c>
      <c r="C291" s="691" t="s">
        <v>987</v>
      </c>
      <c r="D291" s="654" t="s">
        <v>968</v>
      </c>
    </row>
    <row r="292" spans="1:4" ht="31.5" thickTop="1" thickBot="1">
      <c r="A292" s="707" t="s">
        <v>976</v>
      </c>
      <c r="B292" s="695">
        <v>22</v>
      </c>
      <c r="C292" s="697" t="s">
        <v>409</v>
      </c>
      <c r="D292" s="654" t="s">
        <v>968</v>
      </c>
    </row>
    <row r="293" spans="1:4" ht="31.5" thickTop="1" thickBot="1">
      <c r="A293" s="709" t="s">
        <v>976</v>
      </c>
      <c r="B293" s="653">
        <v>23</v>
      </c>
      <c r="C293" s="691" t="s">
        <v>988</v>
      </c>
      <c r="D293" s="654" t="s">
        <v>968</v>
      </c>
    </row>
    <row r="294" spans="1:4" ht="31.5" thickTop="1" thickBot="1">
      <c r="A294" s="707" t="s">
        <v>976</v>
      </c>
      <c r="B294" s="695">
        <v>24</v>
      </c>
      <c r="C294" s="697" t="s">
        <v>989</v>
      </c>
      <c r="D294" s="654" t="s">
        <v>968</v>
      </c>
    </row>
    <row r="295" spans="1:4" ht="16.5" thickTop="1" thickBot="1">
      <c r="A295" s="709" t="s">
        <v>976</v>
      </c>
      <c r="B295" s="653">
        <v>25</v>
      </c>
      <c r="C295" s="691" t="s">
        <v>449</v>
      </c>
      <c r="D295" s="654" t="s">
        <v>968</v>
      </c>
    </row>
    <row r="296" spans="1:4" ht="16.5" thickTop="1" thickBot="1">
      <c r="A296" s="707" t="s">
        <v>976</v>
      </c>
      <c r="B296" s="695">
        <v>26</v>
      </c>
      <c r="C296" s="697" t="s">
        <v>497</v>
      </c>
      <c r="D296" s="654" t="s">
        <v>968</v>
      </c>
    </row>
    <row r="297" spans="1:4" ht="16.5" thickTop="1" thickBot="1">
      <c r="A297" s="709" t="s">
        <v>976</v>
      </c>
      <c r="B297" s="653">
        <v>27</v>
      </c>
      <c r="C297" s="691" t="s">
        <v>531</v>
      </c>
      <c r="D297" s="654" t="s">
        <v>968</v>
      </c>
    </row>
    <row r="298" spans="1:4" ht="16.5" thickTop="1" thickBot="1">
      <c r="A298" s="707" t="s">
        <v>976</v>
      </c>
      <c r="B298" s="695">
        <v>28</v>
      </c>
      <c r="C298" s="697" t="s">
        <v>990</v>
      </c>
      <c r="D298" s="654" t="s">
        <v>968</v>
      </c>
    </row>
    <row r="299" spans="1:4" ht="16.5" thickTop="1" thickBot="1">
      <c r="A299" s="709" t="s">
        <v>976</v>
      </c>
      <c r="B299" s="653">
        <v>29</v>
      </c>
      <c r="C299" s="693" t="s">
        <v>991</v>
      </c>
      <c r="D299" s="654" t="s">
        <v>968</v>
      </c>
    </row>
    <row r="300" spans="1:4" ht="16.5" thickTop="1" thickBot="1">
      <c r="A300" s="707" t="s">
        <v>976</v>
      </c>
      <c r="B300" s="695">
        <v>30</v>
      </c>
      <c r="C300" s="697" t="s">
        <v>992</v>
      </c>
      <c r="D300" s="654" t="s">
        <v>968</v>
      </c>
    </row>
    <row r="301" spans="1:4" ht="16.5" thickTop="1" thickBot="1">
      <c r="A301" s="709" t="s">
        <v>976</v>
      </c>
      <c r="B301" s="653">
        <v>31</v>
      </c>
      <c r="C301" s="693" t="s">
        <v>607</v>
      </c>
      <c r="D301" s="654" t="s">
        <v>968</v>
      </c>
    </row>
    <row r="302" spans="1:4" ht="16.5" thickTop="1" thickBot="1">
      <c r="A302" s="707" t="s">
        <v>976</v>
      </c>
      <c r="B302" s="695">
        <v>32</v>
      </c>
      <c r="C302" s="697" t="s">
        <v>620</v>
      </c>
      <c r="D302" s="654" t="s">
        <v>968</v>
      </c>
    </row>
    <row r="303" spans="1:4" ht="16.5" thickTop="1" thickBot="1">
      <c r="A303" s="709" t="s">
        <v>976</v>
      </c>
      <c r="B303" s="653">
        <v>33</v>
      </c>
      <c r="C303" s="693" t="s">
        <v>993</v>
      </c>
      <c r="D303" s="654" t="s">
        <v>968</v>
      </c>
    </row>
    <row r="304" spans="1:4" ht="31.5" thickTop="1" thickBot="1">
      <c r="A304" s="707" t="s">
        <v>976</v>
      </c>
      <c r="B304" s="695">
        <v>34</v>
      </c>
      <c r="C304" s="697" t="s">
        <v>916</v>
      </c>
      <c r="D304" s="654" t="s">
        <v>968</v>
      </c>
    </row>
    <row r="305" spans="1:4" ht="16.5" thickTop="1" thickBot="1">
      <c r="A305" s="709" t="s">
        <v>976</v>
      </c>
      <c r="B305" s="653">
        <v>35</v>
      </c>
      <c r="C305" s="693" t="s">
        <v>917</v>
      </c>
      <c r="D305" s="654" t="s">
        <v>968</v>
      </c>
    </row>
    <row r="306" spans="1:4" ht="16.5" thickTop="1" thickBot="1">
      <c r="A306" s="707" t="s">
        <v>976</v>
      </c>
      <c r="B306" s="695">
        <v>36</v>
      </c>
      <c r="C306" s="697" t="s">
        <v>994</v>
      </c>
      <c r="D306" s="692" t="s">
        <v>946</v>
      </c>
    </row>
    <row r="307" spans="1:4" ht="16.5" thickTop="1" thickBot="1">
      <c r="A307" s="709" t="s">
        <v>976</v>
      </c>
      <c r="B307" s="653">
        <v>37</v>
      </c>
      <c r="C307" s="693" t="s">
        <v>689</v>
      </c>
      <c r="D307" s="654" t="s">
        <v>968</v>
      </c>
    </row>
    <row r="308" spans="1:4" ht="31.5" thickTop="1" thickBot="1">
      <c r="A308" s="707" t="s">
        <v>976</v>
      </c>
      <c r="B308" s="695">
        <v>38</v>
      </c>
      <c r="C308" s="698" t="s">
        <v>995</v>
      </c>
      <c r="D308" s="654" t="s">
        <v>968</v>
      </c>
    </row>
    <row r="309" spans="1:4" ht="31.5" thickTop="1" thickBot="1">
      <c r="A309" s="709" t="s">
        <v>976</v>
      </c>
      <c r="B309" s="653">
        <v>39</v>
      </c>
      <c r="C309" s="693" t="s">
        <v>307</v>
      </c>
      <c r="D309" s="654" t="s">
        <v>968</v>
      </c>
    </row>
    <row r="310" spans="1:4" ht="16.5" thickTop="1" thickBot="1">
      <c r="A310" s="707" t="s">
        <v>976</v>
      </c>
      <c r="B310" s="695">
        <v>40</v>
      </c>
      <c r="C310" s="697" t="s">
        <v>630</v>
      </c>
      <c r="D310" s="654" t="s">
        <v>968</v>
      </c>
    </row>
    <row r="311" spans="1:4" ht="16.5" thickTop="1" thickBot="1">
      <c r="A311" s="709" t="s">
        <v>976</v>
      </c>
      <c r="B311" s="653">
        <v>41</v>
      </c>
      <c r="C311" s="693" t="s">
        <v>309</v>
      </c>
      <c r="D311" s="654" t="s">
        <v>968</v>
      </c>
    </row>
    <row r="312" spans="1:4" ht="31.5" thickTop="1" thickBot="1">
      <c r="A312" s="707" t="s">
        <v>976</v>
      </c>
      <c r="B312" s="695">
        <v>42</v>
      </c>
      <c r="C312" s="697" t="s">
        <v>914</v>
      </c>
      <c r="D312" s="654" t="s">
        <v>968</v>
      </c>
    </row>
    <row r="313" spans="1:4" ht="31.5" thickTop="1" thickBot="1">
      <c r="A313" s="709" t="s">
        <v>976</v>
      </c>
      <c r="B313" s="653">
        <v>43</v>
      </c>
      <c r="C313" s="694" t="s">
        <v>996</v>
      </c>
      <c r="D313" s="654" t="s">
        <v>968</v>
      </c>
    </row>
    <row r="314" spans="1:4" ht="15.75" thickTop="1"/>
  </sheetData>
  <sortState ref="B1:C243">
    <sortCondition ref="B1:B243"/>
  </sortState>
  <mergeCells count="3">
    <mergeCell ref="A4:B4"/>
    <mergeCell ref="A270:B270"/>
    <mergeCell ref="A2:D2"/>
  </mergeCells>
  <pageMargins left="0.7" right="0.7" top="0.75" bottom="0.75" header="0.3" footer="0.3"/>
  <pageSetup paperSize="120" scale="75"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SEGUI IND</vt:lpstr>
      <vt:lpstr>SEGUI IND SECTOR</vt:lpstr>
      <vt:lpstr>SEGUI IND OBJETIVO</vt:lpstr>
      <vt:lpstr>PLAN INDICATIVO ORIGINAL </vt:lpstr>
      <vt:lpstr>PLAN INDICATIVO PUBLICAR</vt:lpstr>
      <vt:lpstr>PLAN INDICATIVO</vt:lpstr>
      <vt:lpstr>BATERIA DE INDICADORES</vt:lpstr>
      <vt:lpstr>Modificaciones PI</vt:lpstr>
      <vt:lpstr>CÓDIGOS</vt:lpstr>
      <vt:lpstr>CÓDIGOS!Área_de_impresión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 Brigeth Melguizo Baez</dc:creator>
  <cp:lastModifiedBy>LEONEL RIOS SOTO</cp:lastModifiedBy>
  <cp:lastPrinted>2016-10-10T18:37:07Z</cp:lastPrinted>
  <dcterms:created xsi:type="dcterms:W3CDTF">2016-07-12T00:03:28Z</dcterms:created>
  <dcterms:modified xsi:type="dcterms:W3CDTF">2018-01-23T22:01:09Z</dcterms:modified>
</cp:coreProperties>
</file>